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tabRatio="811" firstSheet="1" activeTab="12"/>
  </bookViews>
  <sheets>
    <sheet name="Preifx" sheetId="1" r:id="rId1"/>
    <sheet name="Längd" sheetId="2" r:id="rId2"/>
    <sheet name="Area" sheetId="3" r:id="rId3"/>
    <sheet name="Volym" sheetId="4" r:id="rId4"/>
    <sheet name="Massa" sheetId="5" r:id="rId5"/>
    <sheet name="Tid" sheetId="6" r:id="rId6"/>
    <sheet name="Hastighet" sheetId="7" r:id="rId7"/>
    <sheet name="Kraft" sheetId="8" r:id="rId8"/>
    <sheet name="Energi-Kraftmoment" sheetId="9" r:id="rId9"/>
    <sheet name="Effekt" sheetId="10" r:id="rId10"/>
    <sheet name="Tryck" sheetId="11" r:id="rId11"/>
    <sheet name="Tepmperaturdifferens" sheetId="12" r:id="rId12"/>
    <sheet name="Absolut temperatur" sheetId="13" r:id="rId13"/>
  </sheets>
  <definedNames/>
  <calcPr fullCalcOnLoad="1"/>
</workbook>
</file>

<file path=xl/sharedStrings.xml><?xml version="1.0" encoding="utf-8"?>
<sst xmlns="http://schemas.openxmlformats.org/spreadsheetml/2006/main" count="287" uniqueCount="144">
  <si>
    <t>mile</t>
  </si>
  <si>
    <t>LÄNGD</t>
  </si>
  <si>
    <t>m</t>
  </si>
  <si>
    <t>in</t>
  </si>
  <si>
    <t>ft</t>
  </si>
  <si>
    <t>yd</t>
  </si>
  <si>
    <t>Å</t>
  </si>
  <si>
    <t>AREA</t>
  </si>
  <si>
    <t>acre</t>
  </si>
  <si>
    <t>square mile</t>
  </si>
  <si>
    <t>gallon UK</t>
  </si>
  <si>
    <t>gallon US</t>
  </si>
  <si>
    <t>ton</t>
  </si>
  <si>
    <t>long ton</t>
  </si>
  <si>
    <t>short ton</t>
  </si>
  <si>
    <t>kg</t>
  </si>
  <si>
    <t>g</t>
  </si>
  <si>
    <t>lb</t>
  </si>
  <si>
    <t>N</t>
  </si>
  <si>
    <t>dyn</t>
  </si>
  <si>
    <t>kp,kgf</t>
  </si>
  <si>
    <t>lbf</t>
  </si>
  <si>
    <t>J</t>
  </si>
  <si>
    <t>Nm</t>
  </si>
  <si>
    <t>Wh</t>
  </si>
  <si>
    <t>cal</t>
  </si>
  <si>
    <t>Btu</t>
  </si>
  <si>
    <t xml:space="preserve">kp x m </t>
  </si>
  <si>
    <t>lbf x inch</t>
  </si>
  <si>
    <t>lbt x ft</t>
  </si>
  <si>
    <t>hk x h</t>
  </si>
  <si>
    <t>W</t>
  </si>
  <si>
    <t>hk</t>
  </si>
  <si>
    <t>hp</t>
  </si>
  <si>
    <t>kcal/h</t>
  </si>
  <si>
    <t>kcal/s</t>
  </si>
  <si>
    <t>ft x lbf /s</t>
  </si>
  <si>
    <t>Btu/h</t>
  </si>
  <si>
    <t>Bar</t>
  </si>
  <si>
    <t>Pa</t>
  </si>
  <si>
    <t>bar</t>
  </si>
  <si>
    <t>atm</t>
  </si>
  <si>
    <t>dygn</t>
  </si>
  <si>
    <t>s</t>
  </si>
  <si>
    <t>h</t>
  </si>
  <si>
    <t>min</t>
  </si>
  <si>
    <t>år</t>
  </si>
  <si>
    <t>K</t>
  </si>
  <si>
    <t xml:space="preserve">mile </t>
  </si>
  <si>
    <t>Fyll i värde</t>
  </si>
  <si>
    <t>SI-enhet:</t>
  </si>
  <si>
    <r>
      <t>m</t>
    </r>
    <r>
      <rPr>
        <b/>
        <vertAlign val="superscript"/>
        <sz val="10"/>
        <rFont val="Arial"/>
        <family val="2"/>
      </rPr>
      <t>2</t>
    </r>
  </si>
  <si>
    <r>
      <t>in</t>
    </r>
    <r>
      <rPr>
        <b/>
        <vertAlign val="superscript"/>
        <sz val="10"/>
        <rFont val="Arial"/>
        <family val="2"/>
      </rPr>
      <t>2</t>
    </r>
  </si>
  <si>
    <r>
      <t>ft</t>
    </r>
    <r>
      <rPr>
        <b/>
        <vertAlign val="superscript"/>
        <sz val="10"/>
        <rFont val="Arial"/>
        <family val="2"/>
      </rPr>
      <t>2</t>
    </r>
  </si>
  <si>
    <r>
      <t>yd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</si>
  <si>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3</t>
    </r>
  </si>
  <si>
    <r>
      <t>in</t>
    </r>
    <r>
      <rPr>
        <b/>
        <vertAlign val="superscript"/>
        <sz val="10"/>
        <rFont val="Arial"/>
        <family val="2"/>
      </rPr>
      <t>3</t>
    </r>
  </si>
  <si>
    <r>
      <t>ft</t>
    </r>
    <r>
      <rPr>
        <b/>
        <vertAlign val="superscript"/>
        <sz val="10"/>
        <rFont val="Arial"/>
        <family val="2"/>
      </rPr>
      <t>3</t>
    </r>
  </si>
  <si>
    <r>
      <t>yd</t>
    </r>
    <r>
      <rPr>
        <b/>
        <vertAlign val="superscript"/>
        <sz val="10"/>
        <rFont val="Arial"/>
        <family val="2"/>
      </rPr>
      <t>3</t>
    </r>
  </si>
  <si>
    <t>Volym</t>
  </si>
  <si>
    <t>long ton (UK)</t>
  </si>
  <si>
    <t>mol*</t>
  </si>
  <si>
    <t>*kräver molmassa: fyll i</t>
  </si>
  <si>
    <t>[g/mol]</t>
  </si>
  <si>
    <t>Molmassa [g/mol]</t>
  </si>
  <si>
    <t>Kraft</t>
  </si>
  <si>
    <t>Massa</t>
  </si>
  <si>
    <t>Energi/kraftmemonet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</si>
  <si>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</si>
  <si>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</si>
  <si>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kp x m</t>
  </si>
  <si>
    <t>Effekt</t>
  </si>
  <si>
    <t>ft x lbf/s</t>
  </si>
  <si>
    <t>Tryck</t>
  </si>
  <si>
    <r>
      <t>lbf/in</t>
    </r>
    <r>
      <rPr>
        <b/>
        <vertAlign val="superscript"/>
        <sz val="10"/>
        <rFont val="Arial"/>
        <family val="2"/>
      </rPr>
      <t>2</t>
    </r>
  </si>
  <si>
    <r>
      <t>kp/mm</t>
    </r>
    <r>
      <rPr>
        <b/>
        <vertAlign val="superscript"/>
        <sz val="10"/>
        <rFont val="Arial"/>
        <family val="2"/>
      </rPr>
      <t>2</t>
    </r>
  </si>
  <si>
    <r>
      <t>kp/cm</t>
    </r>
    <r>
      <rPr>
        <b/>
        <vertAlign val="superscript"/>
        <sz val="10"/>
        <rFont val="Arial"/>
        <family val="2"/>
      </rPr>
      <t>2</t>
    </r>
  </si>
  <si>
    <t>torr, mmHg</t>
  </si>
  <si>
    <t>Tid</t>
  </si>
  <si>
    <t>Temperaturdifferens</t>
  </si>
  <si>
    <r>
      <t>o</t>
    </r>
    <r>
      <rPr>
        <b/>
        <sz val="10"/>
        <rFont val="Arial"/>
        <family val="2"/>
      </rPr>
      <t>C</t>
    </r>
  </si>
  <si>
    <r>
      <t>o</t>
    </r>
    <r>
      <rPr>
        <b/>
        <sz val="10"/>
        <rFont val="Arial"/>
        <family val="2"/>
      </rPr>
      <t>F</t>
    </r>
  </si>
  <si>
    <r>
      <t>o</t>
    </r>
    <r>
      <rPr>
        <b/>
        <sz val="10"/>
        <rFont val="Arial"/>
        <family val="2"/>
      </rPr>
      <t>R</t>
    </r>
  </si>
  <si>
    <r>
      <t>K</t>
    </r>
    <r>
      <rPr>
        <vertAlign val="subscript"/>
        <sz val="10"/>
        <rFont val="Arial"/>
        <family val="2"/>
      </rPr>
      <t>prefix</t>
    </r>
  </si>
  <si>
    <t>Prefix</t>
  </si>
  <si>
    <t>Y</t>
  </si>
  <si>
    <t>Z</t>
  </si>
  <si>
    <t>E</t>
  </si>
  <si>
    <t>P</t>
  </si>
  <si>
    <t>T</t>
  </si>
  <si>
    <t>G</t>
  </si>
  <si>
    <t>M</t>
  </si>
  <si>
    <t>k</t>
  </si>
  <si>
    <t>da</t>
  </si>
  <si>
    <t>c</t>
  </si>
  <si>
    <t>n</t>
  </si>
  <si>
    <t>p</t>
  </si>
  <si>
    <t>f</t>
  </si>
  <si>
    <t>a</t>
  </si>
  <si>
    <t>z</t>
  </si>
  <si>
    <t>y</t>
  </si>
  <si>
    <t>yotta</t>
  </si>
  <si>
    <t>zetta</t>
  </si>
  <si>
    <t>exa</t>
  </si>
  <si>
    <t>peta</t>
  </si>
  <si>
    <t>tera</t>
  </si>
  <si>
    <t>giga</t>
  </si>
  <si>
    <t>mega</t>
  </si>
  <si>
    <t>kilo</t>
  </si>
  <si>
    <t>hekto</t>
  </si>
  <si>
    <t>deka</t>
  </si>
  <si>
    <t>deci</t>
  </si>
  <si>
    <t>centi</t>
  </si>
  <si>
    <t>d</t>
  </si>
  <si>
    <t xml:space="preserve"> - </t>
  </si>
  <si>
    <t>mille</t>
  </si>
  <si>
    <t>mikro</t>
  </si>
  <si>
    <t>nano</t>
  </si>
  <si>
    <t>piko</t>
  </si>
  <si>
    <t>femto</t>
  </si>
  <si>
    <t>atto</t>
  </si>
  <si>
    <t>zepto</t>
  </si>
  <si>
    <t>yokto</t>
  </si>
  <si>
    <t>10^24</t>
  </si>
  <si>
    <t>10^21</t>
  </si>
  <si>
    <t>10^18</t>
  </si>
  <si>
    <t>10^15</t>
  </si>
  <si>
    <t>10^12</t>
  </si>
  <si>
    <t>10^9</t>
  </si>
  <si>
    <t>10^6</t>
  </si>
  <si>
    <t>10^3</t>
  </si>
  <si>
    <t>10^2</t>
  </si>
  <si>
    <t>10^1</t>
  </si>
  <si>
    <t>10^0</t>
  </si>
  <si>
    <t>10^-1</t>
  </si>
  <si>
    <t>10^-2</t>
  </si>
  <si>
    <t>10^-3</t>
  </si>
  <si>
    <t>10^-6</t>
  </si>
  <si>
    <t>10^-9</t>
  </si>
  <si>
    <t>10^-12</t>
  </si>
  <si>
    <t>10^-15</t>
  </si>
  <si>
    <t>10^-18</t>
  </si>
  <si>
    <t>10^-21</t>
  </si>
  <si>
    <t>10^-24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</si>
</sst>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23" sqref="A23"/>
    </sheetView>
  </sheetViews>
  <sheetFormatPr defaultColWidth="9.140625" defaultRowHeight="12.75"/>
  <sheetData>
    <row r="1" spans="1:2" ht="15.75">
      <c r="A1" t="s">
        <v>83</v>
      </c>
      <c r="B1" t="s">
        <v>84</v>
      </c>
    </row>
    <row r="2" spans="1:3" ht="12.75">
      <c r="A2" t="s">
        <v>123</v>
      </c>
      <c r="B2" t="s">
        <v>85</v>
      </c>
      <c r="C2" t="s">
        <v>101</v>
      </c>
    </row>
    <row r="3" spans="1:3" ht="12.75">
      <c r="A3" t="s">
        <v>124</v>
      </c>
      <c r="B3" t="s">
        <v>86</v>
      </c>
      <c r="C3" t="s">
        <v>102</v>
      </c>
    </row>
    <row r="4" spans="1:3" ht="12.75">
      <c r="A4" t="s">
        <v>125</v>
      </c>
      <c r="B4" t="s">
        <v>87</v>
      </c>
      <c r="C4" t="s">
        <v>103</v>
      </c>
    </row>
    <row r="5" spans="1:3" ht="12.75">
      <c r="A5" t="s">
        <v>126</v>
      </c>
      <c r="B5" t="s">
        <v>88</v>
      </c>
      <c r="C5" t="s">
        <v>104</v>
      </c>
    </row>
    <row r="6" spans="1:3" ht="12.75">
      <c r="A6" t="s">
        <v>127</v>
      </c>
      <c r="B6" t="s">
        <v>89</v>
      </c>
      <c r="C6" t="s">
        <v>105</v>
      </c>
    </row>
    <row r="7" spans="1:3" ht="12.75">
      <c r="A7" t="s">
        <v>128</v>
      </c>
      <c r="B7" t="s">
        <v>90</v>
      </c>
      <c r="C7" t="s">
        <v>106</v>
      </c>
    </row>
    <row r="8" spans="1:3" ht="12.75">
      <c r="A8" t="s">
        <v>129</v>
      </c>
      <c r="B8" t="s">
        <v>91</v>
      </c>
      <c r="C8" t="s">
        <v>107</v>
      </c>
    </row>
    <row r="9" spans="1:3" ht="12.75">
      <c r="A9" t="s">
        <v>130</v>
      </c>
      <c r="B9" t="s">
        <v>92</v>
      </c>
      <c r="C9" t="s">
        <v>108</v>
      </c>
    </row>
    <row r="10" spans="1:3" ht="12.75">
      <c r="A10" t="s">
        <v>131</v>
      </c>
      <c r="B10" t="s">
        <v>44</v>
      </c>
      <c r="C10" t="s">
        <v>109</v>
      </c>
    </row>
    <row r="11" spans="1:3" ht="12.75">
      <c r="A11" t="s">
        <v>132</v>
      </c>
      <c r="B11" t="s">
        <v>93</v>
      </c>
      <c r="C11" t="s">
        <v>110</v>
      </c>
    </row>
    <row r="12" spans="1:2" ht="12.75">
      <c r="A12" t="s">
        <v>133</v>
      </c>
      <c r="B12" t="s">
        <v>114</v>
      </c>
    </row>
    <row r="13" spans="1:3" ht="12.75">
      <c r="A13" t="s">
        <v>134</v>
      </c>
      <c r="B13" t="s">
        <v>113</v>
      </c>
      <c r="C13" t="s">
        <v>111</v>
      </c>
    </row>
    <row r="14" spans="1:3" ht="12.75">
      <c r="A14" t="s">
        <v>135</v>
      </c>
      <c r="B14" t="s">
        <v>94</v>
      </c>
      <c r="C14" t="s">
        <v>112</v>
      </c>
    </row>
    <row r="15" spans="1:3" ht="12.75">
      <c r="A15" t="s">
        <v>136</v>
      </c>
      <c r="B15" t="s">
        <v>2</v>
      </c>
      <c r="C15" t="s">
        <v>115</v>
      </c>
    </row>
    <row r="16" spans="1:3" ht="12.75">
      <c r="A16" t="s">
        <v>137</v>
      </c>
      <c r="B16" s="10" t="s">
        <v>2</v>
      </c>
      <c r="C16" t="s">
        <v>116</v>
      </c>
    </row>
    <row r="17" spans="1:3" ht="12.75">
      <c r="A17" t="s">
        <v>138</v>
      </c>
      <c r="B17" t="s">
        <v>95</v>
      </c>
      <c r="C17" t="s">
        <v>117</v>
      </c>
    </row>
    <row r="18" spans="1:3" ht="12.75">
      <c r="A18" t="s">
        <v>139</v>
      </c>
      <c r="B18" t="s">
        <v>96</v>
      </c>
      <c r="C18" t="s">
        <v>118</v>
      </c>
    </row>
    <row r="19" spans="1:3" ht="12.75">
      <c r="A19" t="s">
        <v>140</v>
      </c>
      <c r="B19" t="s">
        <v>97</v>
      </c>
      <c r="C19" t="s">
        <v>119</v>
      </c>
    </row>
    <row r="20" spans="1:3" ht="12.75">
      <c r="A20" t="s">
        <v>141</v>
      </c>
      <c r="B20" t="s">
        <v>98</v>
      </c>
      <c r="C20" t="s">
        <v>120</v>
      </c>
    </row>
    <row r="21" spans="1:3" ht="12.75">
      <c r="A21" t="s">
        <v>142</v>
      </c>
      <c r="B21" t="s">
        <v>99</v>
      </c>
      <c r="C21" t="s">
        <v>121</v>
      </c>
    </row>
    <row r="22" spans="1:3" ht="12.75">
      <c r="A22" t="s">
        <v>143</v>
      </c>
      <c r="B22" t="s">
        <v>100</v>
      </c>
      <c r="C22" t="s">
        <v>122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I20" sqref="I20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8.421875" style="3" customWidth="1"/>
    <col min="4" max="4" width="7.8515625" style="3" customWidth="1"/>
    <col min="5" max="16384" width="11.421875" style="0" customWidth="1"/>
  </cols>
  <sheetData>
    <row r="1" spans="4:13" ht="12.75">
      <c r="D1" s="3" t="s">
        <v>47</v>
      </c>
      <c r="E1" s="3">
        <v>1</v>
      </c>
      <c r="F1" s="3">
        <v>1</v>
      </c>
      <c r="G1" s="3">
        <v>0.00027778</v>
      </c>
      <c r="H1" s="3">
        <v>0.23885</v>
      </c>
      <c r="I1" s="3">
        <v>0.00094782</v>
      </c>
      <c r="J1" s="3">
        <v>0.10197</v>
      </c>
      <c r="K1" s="3">
        <v>8.8508</v>
      </c>
      <c r="L1" s="3">
        <v>0.73756</v>
      </c>
      <c r="M1" s="3">
        <v>3.7767E-07</v>
      </c>
    </row>
    <row r="2" spans="1:13" ht="12.75">
      <c r="A2" s="5" t="s">
        <v>67</v>
      </c>
      <c r="B2" s="7" t="s">
        <v>49</v>
      </c>
      <c r="C2" s="3" t="s">
        <v>47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30</v>
      </c>
    </row>
    <row r="3" spans="1:13" ht="12.75">
      <c r="A3" s="3" t="s">
        <v>50</v>
      </c>
      <c r="B3" s="3">
        <v>1</v>
      </c>
      <c r="C3" s="3">
        <f>E1</f>
        <v>1</v>
      </c>
      <c r="D3" s="5" t="s">
        <v>22</v>
      </c>
      <c r="E3">
        <f aca="true" t="shared" si="0" ref="E3:M11">$B3*E$1/$C3</f>
        <v>1</v>
      </c>
      <c r="F3">
        <f t="shared" si="0"/>
        <v>1</v>
      </c>
      <c r="G3">
        <f t="shared" si="0"/>
        <v>0.00027778</v>
      </c>
      <c r="H3">
        <f t="shared" si="0"/>
        <v>0.23885</v>
      </c>
      <c r="I3">
        <f t="shared" si="0"/>
        <v>0.00094782</v>
      </c>
      <c r="J3">
        <f t="shared" si="0"/>
        <v>0.10197</v>
      </c>
      <c r="K3">
        <f t="shared" si="0"/>
        <v>8.8508</v>
      </c>
      <c r="L3">
        <f t="shared" si="0"/>
        <v>0.73756</v>
      </c>
      <c r="M3">
        <f t="shared" si="0"/>
        <v>3.7767E-07</v>
      </c>
    </row>
    <row r="4" spans="1:13" ht="12.75">
      <c r="A4" s="3" t="s">
        <v>22</v>
      </c>
      <c r="B4" s="3">
        <v>1</v>
      </c>
      <c r="C4" s="3">
        <f>F1</f>
        <v>1</v>
      </c>
      <c r="D4" s="5" t="s">
        <v>23</v>
      </c>
      <c r="E4">
        <f t="shared" si="0"/>
        <v>1</v>
      </c>
      <c r="F4">
        <f t="shared" si="0"/>
        <v>1</v>
      </c>
      <c r="G4">
        <f t="shared" si="0"/>
        <v>0.00027778</v>
      </c>
      <c r="H4">
        <f t="shared" si="0"/>
        <v>0.23885</v>
      </c>
      <c r="I4">
        <f t="shared" si="0"/>
        <v>0.00094782</v>
      </c>
      <c r="J4">
        <f t="shared" si="0"/>
        <v>0.10197</v>
      </c>
      <c r="K4">
        <f t="shared" si="0"/>
        <v>8.8508</v>
      </c>
      <c r="L4">
        <f t="shared" si="0"/>
        <v>0.73756</v>
      </c>
      <c r="M4">
        <f t="shared" si="0"/>
        <v>3.7767E-07</v>
      </c>
    </row>
    <row r="5" spans="2:13" ht="12.75">
      <c r="B5" s="3">
        <v>1</v>
      </c>
      <c r="C5" s="3">
        <f>G1</f>
        <v>0.00027778</v>
      </c>
      <c r="D5" s="5" t="s">
        <v>24</v>
      </c>
      <c r="E5">
        <f t="shared" si="0"/>
        <v>3599.971200230398</v>
      </c>
      <c r="F5">
        <f t="shared" si="0"/>
        <v>3599.971200230398</v>
      </c>
      <c r="G5">
        <f t="shared" si="0"/>
        <v>1</v>
      </c>
      <c r="H5">
        <f t="shared" si="0"/>
        <v>859.8531211750307</v>
      </c>
      <c r="I5">
        <f t="shared" si="0"/>
        <v>3.4121247030023762</v>
      </c>
      <c r="J5">
        <f t="shared" si="0"/>
        <v>367.08906328749373</v>
      </c>
      <c r="K5">
        <f t="shared" si="0"/>
        <v>31862.625098999208</v>
      </c>
      <c r="L5">
        <f t="shared" si="0"/>
        <v>2655.1947584419327</v>
      </c>
      <c r="M5">
        <f t="shared" si="0"/>
        <v>0.0013596011231910147</v>
      </c>
    </row>
    <row r="6" spans="2:13" ht="12.75">
      <c r="B6" s="3">
        <v>1</v>
      </c>
      <c r="C6" s="3">
        <f>H1</f>
        <v>0.23885</v>
      </c>
      <c r="D6" s="5" t="s">
        <v>25</v>
      </c>
      <c r="E6">
        <f t="shared" si="0"/>
        <v>4.186728072011722</v>
      </c>
      <c r="F6">
        <f t="shared" si="0"/>
        <v>4.186728072011722</v>
      </c>
      <c r="G6">
        <f t="shared" si="0"/>
        <v>0.0011629893238434162</v>
      </c>
      <c r="H6">
        <f t="shared" si="0"/>
        <v>1</v>
      </c>
      <c r="I6">
        <f t="shared" si="0"/>
        <v>0.003968264601214151</v>
      </c>
      <c r="J6">
        <f t="shared" si="0"/>
        <v>0.42692066150303537</v>
      </c>
      <c r="K6">
        <f t="shared" si="0"/>
        <v>37.055892819761354</v>
      </c>
      <c r="L6">
        <f t="shared" si="0"/>
        <v>3.0879631567929664</v>
      </c>
      <c r="M6">
        <f t="shared" si="0"/>
        <v>1.5812015909566674E-06</v>
      </c>
    </row>
    <row r="7" spans="2:13" ht="12.75">
      <c r="B7" s="3">
        <v>1</v>
      </c>
      <c r="C7" s="3">
        <f>I1</f>
        <v>0.00094782</v>
      </c>
      <c r="D7" s="5" t="s">
        <v>26</v>
      </c>
      <c r="E7">
        <f t="shared" si="0"/>
        <v>1055.0526471270916</v>
      </c>
      <c r="F7">
        <f t="shared" si="0"/>
        <v>1055.0526471270916</v>
      </c>
      <c r="G7">
        <f t="shared" si="0"/>
        <v>0.29307252431896347</v>
      </c>
      <c r="H7">
        <f t="shared" si="0"/>
        <v>251.99932476630585</v>
      </c>
      <c r="I7">
        <f t="shared" si="0"/>
        <v>1</v>
      </c>
      <c r="J7">
        <f t="shared" si="0"/>
        <v>107.58371842754954</v>
      </c>
      <c r="K7">
        <f t="shared" si="0"/>
        <v>9338.059969192462</v>
      </c>
      <c r="L7">
        <f t="shared" si="0"/>
        <v>778.1646304150577</v>
      </c>
      <c r="M7">
        <f t="shared" si="0"/>
        <v>0.0003984617332404887</v>
      </c>
    </row>
    <row r="8" spans="2:13" ht="12.75">
      <c r="B8" s="3">
        <v>1</v>
      </c>
      <c r="C8" s="3">
        <f>J1</f>
        <v>0.10197</v>
      </c>
      <c r="D8" s="5" t="s">
        <v>70</v>
      </c>
      <c r="E8">
        <f t="shared" si="0"/>
        <v>9.806805923310778</v>
      </c>
      <c r="F8">
        <f t="shared" si="0"/>
        <v>9.806805923310778</v>
      </c>
      <c r="G8">
        <f t="shared" si="0"/>
        <v>0.0027241345493772677</v>
      </c>
      <c r="H8">
        <f t="shared" si="0"/>
        <v>2.342355594782779</v>
      </c>
      <c r="I8">
        <f t="shared" si="0"/>
        <v>0.00929508679023242</v>
      </c>
      <c r="J8">
        <f t="shared" si="0"/>
        <v>1</v>
      </c>
      <c r="K8">
        <f t="shared" si="0"/>
        <v>86.79807786603902</v>
      </c>
      <c r="L8">
        <f t="shared" si="0"/>
        <v>7.233107776797096</v>
      </c>
      <c r="M8">
        <f t="shared" si="0"/>
        <v>3.7037363930567813E-06</v>
      </c>
    </row>
    <row r="9" spans="2:13" ht="12.75">
      <c r="B9" s="3">
        <v>1</v>
      </c>
      <c r="C9" s="3">
        <f>K1</f>
        <v>8.8508</v>
      </c>
      <c r="D9" s="5" t="s">
        <v>28</v>
      </c>
      <c r="E9">
        <f t="shared" si="0"/>
        <v>0.1129841370271614</v>
      </c>
      <c r="F9">
        <f t="shared" si="0"/>
        <v>0.1129841370271614</v>
      </c>
      <c r="G9">
        <f t="shared" si="0"/>
        <v>3.138473358340489E-05</v>
      </c>
      <c r="H9">
        <f t="shared" si="0"/>
        <v>0.0269862611289375</v>
      </c>
      <c r="I9">
        <f t="shared" si="0"/>
        <v>0.00010708862475708412</v>
      </c>
      <c r="J9">
        <f t="shared" si="0"/>
        <v>0.011520992452659648</v>
      </c>
      <c r="K9">
        <f t="shared" si="0"/>
        <v>1</v>
      </c>
      <c r="L9">
        <f t="shared" si="0"/>
        <v>0.08333258010575316</v>
      </c>
      <c r="M9">
        <f t="shared" si="0"/>
        <v>4.2670719031048044E-08</v>
      </c>
    </row>
    <row r="10" spans="2:13" ht="12.75">
      <c r="B10" s="3">
        <v>1</v>
      </c>
      <c r="C10" s="3">
        <f>L1</f>
        <v>0.73756</v>
      </c>
      <c r="D10" s="5" t="s">
        <v>29</v>
      </c>
      <c r="E10">
        <f t="shared" si="0"/>
        <v>1.3558218992353164</v>
      </c>
      <c r="F10">
        <f t="shared" si="0"/>
        <v>1.3558218992353164</v>
      </c>
      <c r="G10">
        <f t="shared" si="0"/>
        <v>0.0003766202071695862</v>
      </c>
      <c r="H10">
        <f t="shared" si="0"/>
        <v>0.3238380606323554</v>
      </c>
      <c r="I10">
        <f t="shared" si="0"/>
        <v>0.0012850751125332177</v>
      </c>
      <c r="J10">
        <f t="shared" si="0"/>
        <v>0.13825315906502522</v>
      </c>
      <c r="K10">
        <f t="shared" si="0"/>
        <v>12.000108465751937</v>
      </c>
      <c r="L10">
        <f t="shared" si="0"/>
        <v>1</v>
      </c>
      <c r="M10">
        <f t="shared" si="0"/>
        <v>5.12053256684202E-07</v>
      </c>
    </row>
    <row r="11" spans="2:13" ht="13.5" customHeight="1">
      <c r="B11" s="3">
        <v>1</v>
      </c>
      <c r="C11" s="3">
        <f>M1</f>
        <v>3.7767E-07</v>
      </c>
      <c r="D11" s="5" t="s">
        <v>30</v>
      </c>
      <c r="E11">
        <f t="shared" si="0"/>
        <v>2647814.2293536686</v>
      </c>
      <c r="F11">
        <f t="shared" si="0"/>
        <v>2647814.2293536686</v>
      </c>
      <c r="G11">
        <f t="shared" si="0"/>
        <v>735.509836629862</v>
      </c>
      <c r="H11">
        <f t="shared" si="0"/>
        <v>632430.4286811238</v>
      </c>
      <c r="I11">
        <f t="shared" si="0"/>
        <v>2509.6512828659943</v>
      </c>
      <c r="J11">
        <f t="shared" si="0"/>
        <v>269997.6169671936</v>
      </c>
      <c r="K11">
        <f t="shared" si="0"/>
        <v>23435274.18116345</v>
      </c>
      <c r="L11">
        <f t="shared" si="0"/>
        <v>1952921.8630020916</v>
      </c>
      <c r="M11">
        <f t="shared" si="0"/>
        <v>1</v>
      </c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pans="5:11" ht="12.75">
      <c r="E26" s="3"/>
      <c r="F26" s="3"/>
      <c r="G26" s="3"/>
      <c r="H26" s="3"/>
      <c r="I26" s="3"/>
      <c r="J26" s="3"/>
      <c r="K26" s="3"/>
    </row>
    <row r="27" spans="5:11" ht="12.75">
      <c r="E27" s="3"/>
      <c r="F27" s="3"/>
      <c r="G27" s="3"/>
      <c r="H27" s="3"/>
      <c r="I27" s="3"/>
      <c r="J27" s="3"/>
      <c r="K27" s="3"/>
    </row>
    <row r="28" spans="5:7" ht="12.75">
      <c r="E28" s="3"/>
      <c r="F28" s="3"/>
      <c r="G28" s="3"/>
    </row>
    <row r="29" spans="5:11" ht="12.75">
      <c r="E29" s="3"/>
      <c r="F29" s="3"/>
      <c r="G29" s="3"/>
      <c r="H29" s="3"/>
      <c r="I29" s="3"/>
      <c r="J29" s="3"/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44" spans="1:4" ht="12.75">
      <c r="A44" s="4"/>
      <c r="B44" s="4"/>
      <c r="C44" s="4"/>
      <c r="D44" s="4"/>
    </row>
  </sheetData>
  <printOptions/>
  <pageMargins left="0.8" right="0.8" top="1" bottom="0.8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G19" sqref="G19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8.421875" style="3" customWidth="1"/>
    <col min="4" max="4" width="7.8515625" style="3" customWidth="1"/>
    <col min="5" max="16384" width="11.421875" style="0" customWidth="1"/>
  </cols>
  <sheetData>
    <row r="1" spans="4:13" ht="12.75">
      <c r="D1" s="3" t="s">
        <v>47</v>
      </c>
      <c r="E1" s="3">
        <v>1</v>
      </c>
      <c r="F1" s="3">
        <v>1E-05</v>
      </c>
      <c r="G1" s="3">
        <v>0.0075006</v>
      </c>
      <c r="H1" s="3">
        <v>9.8692E-06</v>
      </c>
      <c r="I1" s="3">
        <v>1.0197E-05</v>
      </c>
      <c r="J1" s="3">
        <v>1.0197E-07</v>
      </c>
      <c r="K1" s="3">
        <v>0.00014504</v>
      </c>
      <c r="L1" s="3"/>
      <c r="M1" s="3"/>
    </row>
    <row r="2" spans="1:13" ht="14.25">
      <c r="A2" s="5" t="s">
        <v>73</v>
      </c>
      <c r="B2" s="7" t="s">
        <v>49</v>
      </c>
      <c r="C2" s="3" t="s">
        <v>47</v>
      </c>
      <c r="E2" s="5" t="s">
        <v>39</v>
      </c>
      <c r="F2" s="5" t="s">
        <v>38</v>
      </c>
      <c r="G2" s="5" t="s">
        <v>77</v>
      </c>
      <c r="H2" s="5" t="s">
        <v>41</v>
      </c>
      <c r="I2" s="5" t="s">
        <v>76</v>
      </c>
      <c r="J2" s="5" t="s">
        <v>75</v>
      </c>
      <c r="K2" s="5" t="s">
        <v>74</v>
      </c>
      <c r="L2" s="5"/>
      <c r="M2" s="5"/>
    </row>
    <row r="3" spans="1:11" ht="12.75">
      <c r="A3" s="3" t="s">
        <v>50</v>
      </c>
      <c r="B3" s="3">
        <v>1</v>
      </c>
      <c r="C3" s="3">
        <f>E1</f>
        <v>1</v>
      </c>
      <c r="D3" s="5" t="s">
        <v>39</v>
      </c>
      <c r="E3">
        <f aca="true" t="shared" si="0" ref="E3:K9">$B3*E$1/$C3</f>
        <v>1</v>
      </c>
      <c r="F3">
        <f t="shared" si="0"/>
        <v>1E-05</v>
      </c>
      <c r="G3">
        <f t="shared" si="0"/>
        <v>0.0075006</v>
      </c>
      <c r="H3">
        <f t="shared" si="0"/>
        <v>9.8692E-06</v>
      </c>
      <c r="I3">
        <f t="shared" si="0"/>
        <v>1.0197E-05</v>
      </c>
      <c r="J3">
        <f t="shared" si="0"/>
        <v>1.0197E-07</v>
      </c>
      <c r="K3">
        <f t="shared" si="0"/>
        <v>0.00014504</v>
      </c>
    </row>
    <row r="4" spans="1:11" ht="12.75">
      <c r="A4" s="3" t="s">
        <v>39</v>
      </c>
      <c r="B4" s="3">
        <v>1</v>
      </c>
      <c r="C4" s="3">
        <f>F1</f>
        <v>1E-05</v>
      </c>
      <c r="D4" s="5" t="s">
        <v>40</v>
      </c>
      <c r="E4">
        <f t="shared" si="0"/>
        <v>99999.99999999999</v>
      </c>
      <c r="F4">
        <f t="shared" si="0"/>
        <v>1</v>
      </c>
      <c r="G4">
        <f t="shared" si="0"/>
        <v>750.06</v>
      </c>
      <c r="H4">
        <f t="shared" si="0"/>
        <v>0.9869199999999999</v>
      </c>
      <c r="I4">
        <f t="shared" si="0"/>
        <v>1.0197</v>
      </c>
      <c r="J4">
        <f t="shared" si="0"/>
        <v>0.010197</v>
      </c>
      <c r="K4">
        <f t="shared" si="0"/>
        <v>14.504</v>
      </c>
    </row>
    <row r="5" spans="2:11" ht="12.75">
      <c r="B5" s="3">
        <v>1</v>
      </c>
      <c r="C5" s="3">
        <f>G1</f>
        <v>0.0075006</v>
      </c>
      <c r="D5" s="5" t="s">
        <v>77</v>
      </c>
      <c r="E5">
        <f t="shared" si="0"/>
        <v>133.32266751993174</v>
      </c>
      <c r="F5">
        <f t="shared" si="0"/>
        <v>0.0013332266751993175</v>
      </c>
      <c r="G5">
        <f t="shared" si="0"/>
        <v>1</v>
      </c>
      <c r="H5">
        <f t="shared" si="0"/>
        <v>0.0013157880702877104</v>
      </c>
      <c r="I5">
        <f t="shared" si="0"/>
        <v>0.001359491240700744</v>
      </c>
      <c r="J5">
        <f t="shared" si="0"/>
        <v>1.3594912407007441E-05</v>
      </c>
      <c r="K5">
        <f t="shared" si="0"/>
        <v>0.019337119697090902</v>
      </c>
    </row>
    <row r="6" spans="2:11" ht="12.75">
      <c r="B6" s="3">
        <v>1</v>
      </c>
      <c r="C6" s="3">
        <f>H1</f>
        <v>9.8692E-06</v>
      </c>
      <c r="D6" s="5" t="s">
        <v>41</v>
      </c>
      <c r="E6">
        <f t="shared" si="0"/>
        <v>101325.33538686013</v>
      </c>
      <c r="F6">
        <f t="shared" si="0"/>
        <v>1.0132533538686013</v>
      </c>
      <c r="G6">
        <f t="shared" si="0"/>
        <v>760.000810602683</v>
      </c>
      <c r="H6">
        <f t="shared" si="0"/>
        <v>1</v>
      </c>
      <c r="I6">
        <f t="shared" si="0"/>
        <v>1.0332144449398128</v>
      </c>
      <c r="J6">
        <f t="shared" si="0"/>
        <v>0.010332144449398128</v>
      </c>
      <c r="K6">
        <f t="shared" si="0"/>
        <v>14.696226644510194</v>
      </c>
    </row>
    <row r="7" spans="2:11" ht="14.25">
      <c r="B7" s="3">
        <v>1</v>
      </c>
      <c r="C7" s="3">
        <f>I1</f>
        <v>1.0197E-05</v>
      </c>
      <c r="D7" s="5" t="s">
        <v>76</v>
      </c>
      <c r="E7">
        <f t="shared" si="0"/>
        <v>98068.05923310776</v>
      </c>
      <c r="F7">
        <f t="shared" si="0"/>
        <v>0.9806805923310777</v>
      </c>
      <c r="G7">
        <f t="shared" si="0"/>
        <v>735.5692850838481</v>
      </c>
      <c r="H7">
        <f t="shared" si="0"/>
        <v>0.9678532901833872</v>
      </c>
      <c r="I7">
        <f t="shared" si="0"/>
        <v>1</v>
      </c>
      <c r="J7">
        <f t="shared" si="0"/>
        <v>0.01</v>
      </c>
      <c r="K7">
        <f t="shared" si="0"/>
        <v>14.223791311169952</v>
      </c>
    </row>
    <row r="8" spans="2:11" ht="14.25">
      <c r="B8" s="3">
        <v>1</v>
      </c>
      <c r="C8" s="3">
        <f>J1</f>
        <v>1.0197E-07</v>
      </c>
      <c r="D8" s="5" t="s">
        <v>75</v>
      </c>
      <c r="E8">
        <f t="shared" si="0"/>
        <v>9806805.923310777</v>
      </c>
      <c r="F8">
        <f t="shared" si="0"/>
        <v>98.06805923310777</v>
      </c>
      <c r="G8">
        <f t="shared" si="0"/>
        <v>73556.92850838481</v>
      </c>
      <c r="H8">
        <f t="shared" si="0"/>
        <v>96.78532901833873</v>
      </c>
      <c r="I8">
        <f t="shared" si="0"/>
        <v>100</v>
      </c>
      <c r="J8">
        <f t="shared" si="0"/>
        <v>1</v>
      </c>
      <c r="K8">
        <f t="shared" si="0"/>
        <v>1422.3791311169953</v>
      </c>
    </row>
    <row r="9" spans="2:11" ht="14.25">
      <c r="B9" s="3">
        <v>1</v>
      </c>
      <c r="C9" s="3">
        <f>K1</f>
        <v>0.00014504</v>
      </c>
      <c r="D9" s="5" t="s">
        <v>74</v>
      </c>
      <c r="E9">
        <f t="shared" si="0"/>
        <v>6894.649751792608</v>
      </c>
      <c r="F9">
        <f t="shared" si="0"/>
        <v>0.06894649751792609</v>
      </c>
      <c r="G9">
        <f t="shared" si="0"/>
        <v>51.71400992829564</v>
      </c>
      <c r="H9">
        <f t="shared" si="0"/>
        <v>0.06804467733039161</v>
      </c>
      <c r="I9">
        <f t="shared" si="0"/>
        <v>0.07030474351902924</v>
      </c>
      <c r="J9">
        <f t="shared" si="0"/>
        <v>0.0007030474351902924</v>
      </c>
      <c r="K9">
        <f t="shared" si="0"/>
        <v>1</v>
      </c>
    </row>
    <row r="10" ht="12.75">
      <c r="D10" s="5"/>
    </row>
    <row r="11" spans="5:7" ht="13.5" customHeight="1">
      <c r="E11" s="3"/>
      <c r="F11" s="3"/>
      <c r="G11" s="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pans="5:11" ht="12.75">
      <c r="E26" s="3"/>
      <c r="F26" s="3"/>
      <c r="G26" s="3"/>
      <c r="H26" s="3"/>
      <c r="I26" s="3"/>
      <c r="J26" s="3"/>
      <c r="K26" s="3"/>
    </row>
    <row r="27" spans="5:11" ht="12.75">
      <c r="E27" s="3"/>
      <c r="F27" s="3"/>
      <c r="G27" s="3"/>
      <c r="H27" s="3"/>
      <c r="I27" s="3"/>
      <c r="J27" s="3"/>
      <c r="K27" s="3"/>
    </row>
    <row r="28" spans="5:7" ht="12.75">
      <c r="E28" s="3"/>
      <c r="F28" s="3"/>
      <c r="G28" s="3"/>
    </row>
    <row r="29" spans="5:11" ht="12.75">
      <c r="E29" s="3"/>
      <c r="F29" s="3"/>
      <c r="G29" s="3"/>
      <c r="H29" s="3"/>
      <c r="I29" s="3"/>
      <c r="J29" s="3"/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44" spans="1:4" ht="12.75">
      <c r="A44" s="4"/>
      <c r="B44" s="4"/>
      <c r="C44" s="4"/>
      <c r="D44" s="4"/>
    </row>
  </sheetData>
  <printOptions/>
  <pageMargins left="0.8" right="0.8" top="1" bottom="0.8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D4" sqref="D4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8.421875" style="3" customWidth="1"/>
    <col min="4" max="4" width="7.8515625" style="3" customWidth="1"/>
    <col min="5" max="16384" width="11.421875" style="0" customWidth="1"/>
  </cols>
  <sheetData>
    <row r="1" spans="4:13" ht="12.75">
      <c r="D1" s="3" t="s">
        <v>47</v>
      </c>
      <c r="E1" s="3">
        <v>1</v>
      </c>
      <c r="F1" s="3">
        <v>1</v>
      </c>
      <c r="G1" s="3">
        <v>1.8</v>
      </c>
      <c r="H1" s="3">
        <v>1.8</v>
      </c>
      <c r="I1" s="3"/>
      <c r="J1" s="3"/>
      <c r="K1" s="3"/>
      <c r="L1" s="3"/>
      <c r="M1" s="3"/>
    </row>
    <row r="2" spans="1:13" ht="14.25">
      <c r="A2" s="5" t="s">
        <v>79</v>
      </c>
      <c r="B2" s="7" t="s">
        <v>49</v>
      </c>
      <c r="C2" s="3" t="s">
        <v>47</v>
      </c>
      <c r="E2" s="5" t="s">
        <v>47</v>
      </c>
      <c r="F2" s="9" t="s">
        <v>80</v>
      </c>
      <c r="G2" s="9" t="s">
        <v>81</v>
      </c>
      <c r="H2" s="9" t="s">
        <v>82</v>
      </c>
      <c r="I2" s="5"/>
      <c r="J2" s="5"/>
      <c r="K2" s="5"/>
      <c r="L2" s="5"/>
      <c r="M2" s="5"/>
    </row>
    <row r="3" spans="1:8" ht="12.75">
      <c r="A3" s="3" t="s">
        <v>50</v>
      </c>
      <c r="B3" s="3">
        <v>1</v>
      </c>
      <c r="C3" s="3">
        <f>E1</f>
        <v>1</v>
      </c>
      <c r="D3" s="5" t="s">
        <v>47</v>
      </c>
      <c r="E3">
        <f aca="true" t="shared" si="0" ref="E3:H6">$B3*E$1/$C3</f>
        <v>1</v>
      </c>
      <c r="F3">
        <f t="shared" si="0"/>
        <v>1</v>
      </c>
      <c r="G3">
        <f t="shared" si="0"/>
        <v>1.8</v>
      </c>
      <c r="H3">
        <f t="shared" si="0"/>
        <v>1.8</v>
      </c>
    </row>
    <row r="4" spans="1:8" ht="14.25">
      <c r="A4" s="3" t="s">
        <v>47</v>
      </c>
      <c r="B4" s="3">
        <v>1</v>
      </c>
      <c r="C4" s="3">
        <f>F1</f>
        <v>1</v>
      </c>
      <c r="D4" s="9" t="s">
        <v>80</v>
      </c>
      <c r="E4">
        <f t="shared" si="0"/>
        <v>1</v>
      </c>
      <c r="F4">
        <f t="shared" si="0"/>
        <v>1</v>
      </c>
      <c r="G4">
        <f t="shared" si="0"/>
        <v>1.8</v>
      </c>
      <c r="H4">
        <f t="shared" si="0"/>
        <v>1.8</v>
      </c>
    </row>
    <row r="5" spans="2:8" ht="14.25">
      <c r="B5" s="3">
        <v>1</v>
      </c>
      <c r="C5" s="3">
        <f>G1</f>
        <v>1.8</v>
      </c>
      <c r="D5" s="9" t="s">
        <v>81</v>
      </c>
      <c r="E5">
        <f t="shared" si="0"/>
        <v>0.5555555555555556</v>
      </c>
      <c r="F5">
        <f t="shared" si="0"/>
        <v>0.5555555555555556</v>
      </c>
      <c r="G5">
        <f t="shared" si="0"/>
        <v>1</v>
      </c>
      <c r="H5">
        <f t="shared" si="0"/>
        <v>1</v>
      </c>
    </row>
    <row r="6" spans="2:8" ht="14.25">
      <c r="B6" s="3">
        <v>1</v>
      </c>
      <c r="C6" s="3">
        <f>H1</f>
        <v>1.8</v>
      </c>
      <c r="D6" s="9" t="s">
        <v>82</v>
      </c>
      <c r="E6">
        <f t="shared" si="0"/>
        <v>0.5555555555555556</v>
      </c>
      <c r="F6">
        <f t="shared" si="0"/>
        <v>0.5555555555555556</v>
      </c>
      <c r="G6">
        <f t="shared" si="0"/>
        <v>1</v>
      </c>
      <c r="H6">
        <f t="shared" si="0"/>
        <v>1</v>
      </c>
    </row>
    <row r="7" ht="12.75">
      <c r="D7" s="5"/>
    </row>
    <row r="8" ht="12.75">
      <c r="D8" s="5"/>
    </row>
    <row r="9" ht="12.75">
      <c r="D9" s="5"/>
    </row>
    <row r="10" ht="12.75">
      <c r="D10" s="5"/>
    </row>
    <row r="11" ht="13.5" customHeight="1">
      <c r="G11" s="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pans="5:11" ht="12.75">
      <c r="E26" s="3"/>
      <c r="F26" s="3"/>
      <c r="G26" s="3"/>
      <c r="H26" s="3"/>
      <c r="I26" s="3"/>
      <c r="J26" s="3"/>
      <c r="K26" s="3"/>
    </row>
    <row r="27" spans="5:11" ht="12.75">
      <c r="E27" s="3"/>
      <c r="F27" s="3"/>
      <c r="G27" s="3"/>
      <c r="H27" s="3"/>
      <c r="I27" s="3"/>
      <c r="J27" s="3"/>
      <c r="K27" s="3"/>
    </row>
    <row r="28" spans="5:7" ht="12.75">
      <c r="E28" s="3"/>
      <c r="F28" s="3"/>
      <c r="G28" s="3"/>
    </row>
    <row r="29" spans="5:11" ht="12.75">
      <c r="E29" s="3"/>
      <c r="F29" s="3"/>
      <c r="G29" s="3"/>
      <c r="H29" s="3"/>
      <c r="I29" s="3"/>
      <c r="J29" s="3"/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44" spans="1:4" ht="12.75">
      <c r="A44" s="4"/>
      <c r="B44" s="4"/>
      <c r="C44" s="4"/>
      <c r="D44" s="4"/>
    </row>
  </sheetData>
  <printOptions/>
  <pageMargins left="0.8" right="0.8" top="1" bottom="0.8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K39" sqref="K38:K39"/>
    </sheetView>
  </sheetViews>
  <sheetFormatPr defaultColWidth="9.140625" defaultRowHeight="12.75"/>
  <cols>
    <col min="1" max="1" width="19.140625" style="3" customWidth="1"/>
    <col min="2" max="2" width="11.57421875" style="3" customWidth="1"/>
    <col min="3" max="3" width="8.421875" style="3" customWidth="1"/>
    <col min="4" max="4" width="7.8515625" style="3" customWidth="1"/>
    <col min="5" max="16384" width="11.421875" style="0" customWidth="1"/>
  </cols>
  <sheetData>
    <row r="1" spans="4:13" ht="12.75">
      <c r="D1" s="3" t="s">
        <v>47</v>
      </c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5" t="s">
        <v>79</v>
      </c>
      <c r="B2" s="7" t="s">
        <v>49</v>
      </c>
      <c r="C2" s="3" t="s">
        <v>47</v>
      </c>
      <c r="E2" s="5" t="s">
        <v>47</v>
      </c>
      <c r="F2" s="9" t="s">
        <v>80</v>
      </c>
      <c r="G2" s="9" t="s">
        <v>82</v>
      </c>
      <c r="H2" s="9" t="s">
        <v>81</v>
      </c>
      <c r="I2" s="5"/>
      <c r="J2" s="5"/>
      <c r="K2" s="5"/>
      <c r="L2" s="5"/>
      <c r="M2" s="5"/>
    </row>
    <row r="3" spans="1:8" ht="12.75">
      <c r="A3" s="3" t="s">
        <v>50</v>
      </c>
      <c r="B3" s="3">
        <v>273.15</v>
      </c>
      <c r="D3" s="5" t="s">
        <v>47</v>
      </c>
      <c r="E3">
        <f>B3</f>
        <v>273.15</v>
      </c>
      <c r="F3">
        <f>B3-273.15</f>
        <v>0</v>
      </c>
      <c r="G3">
        <f>B3*1.8</f>
        <v>491.66999999999996</v>
      </c>
      <c r="H3">
        <f>B3*1.8-459.67</f>
        <v>31.999999999999943</v>
      </c>
    </row>
    <row r="4" spans="1:8" ht="14.25">
      <c r="A4" s="3" t="s">
        <v>47</v>
      </c>
      <c r="B4" s="3">
        <v>0</v>
      </c>
      <c r="D4" s="9" t="s">
        <v>80</v>
      </c>
      <c r="E4">
        <f>B4+273.15</f>
        <v>273.15</v>
      </c>
      <c r="F4">
        <f>B4</f>
        <v>0</v>
      </c>
      <c r="G4">
        <f>(273.15+B4)*1.8</f>
        <v>491.66999999999996</v>
      </c>
      <c r="H4">
        <f>(B4+273.15)*1.8-459.67</f>
        <v>31.999999999999943</v>
      </c>
    </row>
    <row r="5" spans="2:8" ht="14.25">
      <c r="B5" s="3">
        <v>491.688</v>
      </c>
      <c r="D5" s="9" t="s">
        <v>82</v>
      </c>
      <c r="E5">
        <f>B5/1.8</f>
        <v>273.15999999999997</v>
      </c>
      <c r="F5">
        <f>B5/1.8-273.15</f>
        <v>0.009999999999990905</v>
      </c>
      <c r="G5">
        <f>B5</f>
        <v>491.688</v>
      </c>
      <c r="H5">
        <f>G5-459.67</f>
        <v>32.01799999999997</v>
      </c>
    </row>
    <row r="6" spans="2:8" ht="14.25">
      <c r="B6" s="3">
        <v>32</v>
      </c>
      <c r="D6" s="9" t="s">
        <v>81</v>
      </c>
      <c r="E6">
        <f>(1/1.8)*(B6-32)+273.15</f>
        <v>273.15</v>
      </c>
      <c r="F6">
        <f>(1/1.8)*(B6-32)</f>
        <v>0</v>
      </c>
      <c r="G6">
        <f>B6+459.67</f>
        <v>491.67</v>
      </c>
      <c r="H6">
        <f>B6</f>
        <v>32</v>
      </c>
    </row>
    <row r="7" ht="12.75">
      <c r="D7" s="5"/>
    </row>
    <row r="8" ht="12.75">
      <c r="D8" s="5"/>
    </row>
    <row r="9" ht="12.75">
      <c r="D9" s="5"/>
    </row>
    <row r="10" ht="12.75">
      <c r="D10" s="5"/>
    </row>
    <row r="11" ht="13.5" customHeight="1">
      <c r="G11" s="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pans="5:11" ht="12.75">
      <c r="E26" s="3"/>
      <c r="F26" s="3"/>
      <c r="G26" s="3"/>
      <c r="H26" s="3"/>
      <c r="I26" s="3"/>
      <c r="J26" s="3"/>
      <c r="K26" s="3"/>
    </row>
    <row r="27" spans="5:11" ht="12.75">
      <c r="E27" s="3"/>
      <c r="F27" s="3"/>
      <c r="G27" s="3"/>
      <c r="H27" s="3"/>
      <c r="I27" s="3"/>
      <c r="J27" s="3"/>
      <c r="K27" s="3"/>
    </row>
    <row r="28" spans="5:7" ht="12.75">
      <c r="E28" s="3"/>
      <c r="F28" s="3"/>
      <c r="G28" s="3"/>
    </row>
    <row r="29" spans="5:11" ht="12.75">
      <c r="E29" s="3"/>
      <c r="F29" s="3"/>
      <c r="G29" s="3"/>
      <c r="H29" s="3"/>
      <c r="I29" s="3"/>
      <c r="J29" s="3"/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44" spans="1:4" ht="12.75">
      <c r="A44" s="4"/>
      <c r="B44" s="4"/>
      <c r="C44" s="4"/>
      <c r="D44" s="4"/>
    </row>
  </sheetData>
  <printOptions/>
  <pageMargins left="0.8" right="0.8" top="1" bottom="0.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J2" sqref="E2:J2"/>
    </sheetView>
  </sheetViews>
  <sheetFormatPr defaultColWidth="9.140625" defaultRowHeight="12.75"/>
  <cols>
    <col min="1" max="1" width="8.57421875" style="1" customWidth="1"/>
    <col min="2" max="2" width="11.57421875" style="1" customWidth="1"/>
    <col min="3" max="3" width="8.421875" style="1" customWidth="1"/>
    <col min="4" max="4" width="7.8515625" style="1" customWidth="1"/>
    <col min="5" max="16384" width="11.421875" style="0" customWidth="1"/>
  </cols>
  <sheetData>
    <row r="1" spans="4:10" ht="12.75">
      <c r="D1" s="1" t="s">
        <v>47</v>
      </c>
      <c r="E1" s="1">
        <v>1</v>
      </c>
      <c r="F1" s="1">
        <v>39.97</v>
      </c>
      <c r="G1" s="1">
        <v>3.2808</v>
      </c>
      <c r="H1" s="1">
        <v>1.0936</v>
      </c>
      <c r="I1" s="1">
        <v>0.00062137</v>
      </c>
      <c r="J1" s="1">
        <v>1E-09</v>
      </c>
    </row>
    <row r="2" spans="1:10" ht="12.75">
      <c r="A2" s="5" t="s">
        <v>1</v>
      </c>
      <c r="B2" s="7" t="s">
        <v>49</v>
      </c>
      <c r="C2" s="1" t="s">
        <v>47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0</v>
      </c>
      <c r="J2" s="7" t="s">
        <v>6</v>
      </c>
    </row>
    <row r="3" spans="1:10" ht="12.75">
      <c r="A3" s="1" t="s">
        <v>50</v>
      </c>
      <c r="B3" s="1">
        <v>1</v>
      </c>
      <c r="C3" s="1">
        <f>E1</f>
        <v>1</v>
      </c>
      <c r="D3" s="8" t="s">
        <v>2</v>
      </c>
      <c r="E3">
        <f>$B3*E$1/$C3</f>
        <v>1</v>
      </c>
      <c r="F3">
        <f>$B3*F$1/$C3</f>
        <v>39.97</v>
      </c>
      <c r="G3">
        <f aca="true" t="shared" si="0" ref="G3:J8">$B3*G$1/$C3</f>
        <v>3.2808</v>
      </c>
      <c r="H3">
        <f t="shared" si="0"/>
        <v>1.0936</v>
      </c>
      <c r="I3">
        <f t="shared" si="0"/>
        <v>0.00062137</v>
      </c>
      <c r="J3">
        <f t="shared" si="0"/>
        <v>1E-09</v>
      </c>
    </row>
    <row r="4" spans="1:10" ht="12.75">
      <c r="A4" s="1" t="s">
        <v>2</v>
      </c>
      <c r="B4" s="1">
        <v>1</v>
      </c>
      <c r="C4" s="1">
        <f>F1</f>
        <v>39.97</v>
      </c>
      <c r="D4" s="8" t="s">
        <v>3</v>
      </c>
      <c r="E4">
        <f>$B4*E$1/$C4</f>
        <v>0.02501876407305479</v>
      </c>
      <c r="F4">
        <f>$B4*F$1/$C4</f>
        <v>1</v>
      </c>
      <c r="G4">
        <f t="shared" si="0"/>
        <v>0.08208156117087817</v>
      </c>
      <c r="H4">
        <f t="shared" si="0"/>
        <v>0.027360520390292718</v>
      </c>
      <c r="I4">
        <f t="shared" si="0"/>
        <v>1.5545909432074055E-05</v>
      </c>
      <c r="J4">
        <f t="shared" si="0"/>
        <v>2.5018764073054794E-11</v>
      </c>
    </row>
    <row r="5" spans="2:10" ht="12.75">
      <c r="B5" s="1">
        <v>1</v>
      </c>
      <c r="C5" s="1">
        <f>G1</f>
        <v>3.2808</v>
      </c>
      <c r="D5" s="8" t="s">
        <v>4</v>
      </c>
      <c r="E5">
        <f aca="true" t="shared" si="1" ref="E5:F8">$B5*E$1/$C5</f>
        <v>0.30480370641307</v>
      </c>
      <c r="F5">
        <f t="shared" si="1"/>
        <v>12.183004145330406</v>
      </c>
      <c r="G5">
        <f t="shared" si="0"/>
        <v>1</v>
      </c>
      <c r="H5">
        <f t="shared" si="0"/>
        <v>0.3333333333333333</v>
      </c>
      <c r="I5">
        <f t="shared" si="0"/>
        <v>0.00018939587905388928</v>
      </c>
      <c r="J5">
        <f t="shared" si="0"/>
        <v>3.0480370641307E-10</v>
      </c>
    </row>
    <row r="6" spans="2:10" ht="12.75">
      <c r="B6" s="1">
        <v>1</v>
      </c>
      <c r="C6" s="1">
        <f>H1</f>
        <v>1.0936</v>
      </c>
      <c r="D6" s="8" t="s">
        <v>5</v>
      </c>
      <c r="E6">
        <f t="shared" si="1"/>
        <v>0.91441111923921</v>
      </c>
      <c r="F6">
        <f t="shared" si="1"/>
        <v>36.54901243599122</v>
      </c>
      <c r="G6">
        <f t="shared" si="0"/>
        <v>3.0000000000000004</v>
      </c>
      <c r="H6">
        <f t="shared" si="0"/>
        <v>1</v>
      </c>
      <c r="I6">
        <f t="shared" si="0"/>
        <v>0.0005681876371616679</v>
      </c>
      <c r="J6">
        <f t="shared" si="0"/>
        <v>9.144111192392101E-10</v>
      </c>
    </row>
    <row r="7" spans="2:10" ht="12.75">
      <c r="B7" s="1">
        <v>1</v>
      </c>
      <c r="C7" s="1">
        <f>I1</f>
        <v>0.00062137</v>
      </c>
      <c r="D7" s="8" t="s">
        <v>48</v>
      </c>
      <c r="E7">
        <f t="shared" si="1"/>
        <v>1609.3470878864446</v>
      </c>
      <c r="F7">
        <f t="shared" si="1"/>
        <v>64325.60310282119</v>
      </c>
      <c r="G7">
        <f t="shared" si="0"/>
        <v>5279.945925937847</v>
      </c>
      <c r="H7">
        <f t="shared" si="0"/>
        <v>1759.9819753126155</v>
      </c>
      <c r="I7">
        <f t="shared" si="0"/>
        <v>1</v>
      </c>
      <c r="J7">
        <f t="shared" si="0"/>
        <v>1.6093470878864446E-06</v>
      </c>
    </row>
    <row r="8" spans="2:10" ht="12.75">
      <c r="B8" s="1">
        <v>1</v>
      </c>
      <c r="C8" s="1">
        <f>J1</f>
        <v>1E-09</v>
      </c>
      <c r="D8" s="8" t="s">
        <v>6</v>
      </c>
      <c r="E8">
        <f t="shared" si="1"/>
        <v>999999999.9999999</v>
      </c>
      <c r="F8">
        <f t="shared" si="1"/>
        <v>39970000000</v>
      </c>
      <c r="G8">
        <f t="shared" si="0"/>
        <v>3280800000</v>
      </c>
      <c r="H8">
        <f t="shared" si="0"/>
        <v>1093599999.9999998</v>
      </c>
      <c r="I8">
        <f>$B8*I$1/$C8</f>
        <v>621370</v>
      </c>
      <c r="J8">
        <f t="shared" si="0"/>
        <v>1</v>
      </c>
    </row>
    <row r="9" spans="5:10" ht="12.75">
      <c r="E9" s="1"/>
      <c r="F9" s="1"/>
      <c r="G9" s="1"/>
      <c r="H9" s="1"/>
      <c r="I9" s="1"/>
      <c r="J9" s="1"/>
    </row>
    <row r="10" spans="5:12" ht="12.75">
      <c r="E10" s="1"/>
      <c r="F10" s="1"/>
      <c r="G10" s="1"/>
      <c r="H10" s="1"/>
      <c r="I10" s="1"/>
      <c r="J10" s="1"/>
      <c r="K10" s="1"/>
      <c r="L10" s="1"/>
    </row>
    <row r="11" spans="5:11" ht="13.5" customHeight="1">
      <c r="E11" s="1"/>
      <c r="F11" s="1"/>
      <c r="G11" s="1"/>
      <c r="H11" s="1"/>
      <c r="I11" s="1"/>
      <c r="K11" s="1"/>
    </row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pans="5:11" ht="12.75">
      <c r="E26" s="1"/>
      <c r="F26" s="1"/>
      <c r="G26" s="1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5:7" ht="12.75">
      <c r="E28" s="1"/>
      <c r="F28" s="1"/>
      <c r="G28" s="1"/>
    </row>
    <row r="29" spans="5:11" ht="12.75">
      <c r="E29" s="1"/>
      <c r="F29" s="1"/>
      <c r="G29" s="1"/>
      <c r="H29" s="1"/>
      <c r="I29" s="1"/>
      <c r="J29" s="1"/>
      <c r="K29" s="1"/>
    </row>
    <row r="30" spans="5:11" ht="12.75">
      <c r="E30" s="1"/>
      <c r="F30" s="1"/>
      <c r="G30" s="1"/>
      <c r="H30" s="1"/>
      <c r="I30" s="1"/>
      <c r="J30" s="1"/>
      <c r="K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  <row r="33" spans="5:9" ht="12.75">
      <c r="E33" s="1"/>
      <c r="F33" s="1"/>
      <c r="G33" s="1"/>
      <c r="H33" s="1"/>
      <c r="I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44" spans="1:4" ht="12.75">
      <c r="A44" s="2"/>
      <c r="B44" s="2"/>
      <c r="C44" s="2"/>
      <c r="D44" s="2"/>
    </row>
  </sheetData>
  <printOptions/>
  <pageMargins left="0.8" right="0.8" top="1" bottom="0.8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5" sqref="A5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8.421875" style="3" customWidth="1"/>
    <col min="4" max="4" width="7.8515625" style="3" customWidth="1"/>
    <col min="5" max="16384" width="11.421875" style="0" customWidth="1"/>
  </cols>
  <sheetData>
    <row r="1" spans="4:10" ht="12.75">
      <c r="D1" s="3" t="s">
        <v>47</v>
      </c>
      <c r="E1" s="3">
        <v>1</v>
      </c>
      <c r="F1" s="3">
        <v>1550</v>
      </c>
      <c r="G1" s="3">
        <v>10.764</v>
      </c>
      <c r="H1" s="3">
        <v>1.196</v>
      </c>
      <c r="I1" s="3">
        <v>0.0002471</v>
      </c>
      <c r="J1" s="3">
        <v>3.861E-07</v>
      </c>
    </row>
    <row r="2" spans="1:10" ht="14.25">
      <c r="A2" s="5" t="s">
        <v>7</v>
      </c>
      <c r="B2" s="7" t="s">
        <v>49</v>
      </c>
      <c r="C2" s="3" t="s">
        <v>47</v>
      </c>
      <c r="E2" s="5" t="s">
        <v>51</v>
      </c>
      <c r="F2" s="5" t="s">
        <v>52</v>
      </c>
      <c r="G2" s="5" t="s">
        <v>53</v>
      </c>
      <c r="H2" s="5" t="s">
        <v>54</v>
      </c>
      <c r="I2" s="5" t="s">
        <v>8</v>
      </c>
      <c r="J2" s="5" t="s">
        <v>9</v>
      </c>
    </row>
    <row r="3" spans="1:10" ht="14.25">
      <c r="A3" s="3" t="s">
        <v>50</v>
      </c>
      <c r="B3" s="3">
        <v>1</v>
      </c>
      <c r="C3" s="3">
        <f>E1</f>
        <v>1</v>
      </c>
      <c r="D3" s="5" t="s">
        <v>51</v>
      </c>
      <c r="E3">
        <f aca="true" t="shared" si="0" ref="E3:J8">$B3*E$1/$C3</f>
        <v>1</v>
      </c>
      <c r="F3">
        <f t="shared" si="0"/>
        <v>1550</v>
      </c>
      <c r="G3">
        <f t="shared" si="0"/>
        <v>10.764</v>
      </c>
      <c r="H3">
        <f t="shared" si="0"/>
        <v>1.196</v>
      </c>
      <c r="I3">
        <f t="shared" si="0"/>
        <v>0.0002471</v>
      </c>
      <c r="J3">
        <f t="shared" si="0"/>
        <v>3.861E-07</v>
      </c>
    </row>
    <row r="4" spans="1:10" ht="14.25">
      <c r="A4" s="3" t="s">
        <v>69</v>
      </c>
      <c r="B4" s="3">
        <v>1</v>
      </c>
      <c r="C4" s="3">
        <f>F1</f>
        <v>1550</v>
      </c>
      <c r="D4" s="5" t="s">
        <v>52</v>
      </c>
      <c r="E4">
        <f t="shared" si="0"/>
        <v>0.0006451612903225806</v>
      </c>
      <c r="F4">
        <f t="shared" si="0"/>
        <v>1</v>
      </c>
      <c r="G4">
        <f t="shared" si="0"/>
        <v>0.0069445161290322575</v>
      </c>
      <c r="H4">
        <f t="shared" si="0"/>
        <v>0.0007716129032258064</v>
      </c>
      <c r="I4">
        <f t="shared" si="0"/>
        <v>1.5941935483870968E-07</v>
      </c>
      <c r="J4">
        <f t="shared" si="0"/>
        <v>2.490967741935484E-10</v>
      </c>
    </row>
    <row r="5" spans="2:10" ht="14.25">
      <c r="B5" s="3">
        <v>1</v>
      </c>
      <c r="C5" s="3">
        <f>G1</f>
        <v>10.764</v>
      </c>
      <c r="D5" s="5" t="s">
        <v>53</v>
      </c>
      <c r="E5">
        <f t="shared" si="0"/>
        <v>0.0929022668153103</v>
      </c>
      <c r="F5">
        <f t="shared" si="0"/>
        <v>143.99851356373097</v>
      </c>
      <c r="G5">
        <f t="shared" si="0"/>
        <v>1</v>
      </c>
      <c r="H5">
        <f t="shared" si="0"/>
        <v>0.11111111111111112</v>
      </c>
      <c r="I5">
        <f t="shared" si="0"/>
        <v>2.2956150130063175E-05</v>
      </c>
      <c r="J5">
        <f t="shared" si="0"/>
        <v>3.5869565217391304E-08</v>
      </c>
    </row>
    <row r="6" spans="2:10" ht="14.25">
      <c r="B6" s="3">
        <v>1</v>
      </c>
      <c r="C6" s="3">
        <f>H1</f>
        <v>1.196</v>
      </c>
      <c r="D6" s="5" t="s">
        <v>54</v>
      </c>
      <c r="E6">
        <f t="shared" si="0"/>
        <v>0.8361204013377926</v>
      </c>
      <c r="F6">
        <f t="shared" si="0"/>
        <v>1295.9866220735787</v>
      </c>
      <c r="G6">
        <f t="shared" si="0"/>
        <v>9</v>
      </c>
      <c r="H6">
        <f t="shared" si="0"/>
        <v>1</v>
      </c>
      <c r="I6">
        <f t="shared" si="0"/>
        <v>0.00020660535117056857</v>
      </c>
      <c r="J6">
        <f t="shared" si="0"/>
        <v>3.228260869565217E-07</v>
      </c>
    </row>
    <row r="7" spans="2:10" ht="12.75">
      <c r="B7" s="3">
        <v>1</v>
      </c>
      <c r="C7" s="3">
        <f>I1</f>
        <v>0.0002471</v>
      </c>
      <c r="D7" s="5" t="s">
        <v>8</v>
      </c>
      <c r="E7">
        <f t="shared" si="0"/>
        <v>4046.944556859571</v>
      </c>
      <c r="F7">
        <f t="shared" si="0"/>
        <v>6272764.063132335</v>
      </c>
      <c r="G7">
        <f t="shared" si="0"/>
        <v>43561.31121003642</v>
      </c>
      <c r="H7">
        <f t="shared" si="0"/>
        <v>4840.145690004047</v>
      </c>
      <c r="I7">
        <f t="shared" si="0"/>
        <v>1</v>
      </c>
      <c r="J7">
        <f t="shared" si="0"/>
        <v>0.0015625252934034805</v>
      </c>
    </row>
    <row r="8" spans="2:10" ht="12.75">
      <c r="B8" s="3">
        <v>1</v>
      </c>
      <c r="C8" s="3">
        <f>J1</f>
        <v>3.861E-07</v>
      </c>
      <c r="D8" s="5" t="s">
        <v>9</v>
      </c>
      <c r="E8">
        <f t="shared" si="0"/>
        <v>2590002.59000259</v>
      </c>
      <c r="F8">
        <f t="shared" si="0"/>
        <v>4014504014.5040145</v>
      </c>
      <c r="G8">
        <f t="shared" si="0"/>
        <v>27878787.87878788</v>
      </c>
      <c r="H8">
        <f t="shared" si="0"/>
        <v>3097643.0976430974</v>
      </c>
      <c r="I8">
        <f t="shared" si="0"/>
        <v>639.98963998964</v>
      </c>
      <c r="J8">
        <f t="shared" si="0"/>
        <v>1</v>
      </c>
    </row>
    <row r="9" spans="5:10" ht="12.75">
      <c r="E9" s="3"/>
      <c r="F9" s="3"/>
      <c r="G9" s="3"/>
      <c r="H9" s="3"/>
      <c r="I9" s="3"/>
      <c r="J9" s="3"/>
    </row>
    <row r="10" spans="5:12" ht="12.75">
      <c r="E10" s="3"/>
      <c r="F10" s="3"/>
      <c r="G10" s="3"/>
      <c r="H10" s="3"/>
      <c r="I10" s="3"/>
      <c r="J10" s="3"/>
      <c r="K10" s="3"/>
      <c r="L10" s="3"/>
    </row>
    <row r="11" spans="5:11" ht="13.5" customHeight="1">
      <c r="E11" s="3"/>
      <c r="F11" s="3"/>
      <c r="G11" s="3"/>
      <c r="H11" s="3"/>
      <c r="K11" s="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pans="5:11" ht="12.75">
      <c r="E26" s="3"/>
      <c r="F26" s="3"/>
      <c r="G26" s="3"/>
      <c r="H26" s="3"/>
      <c r="I26" s="3"/>
      <c r="J26" s="3"/>
      <c r="K26" s="3"/>
    </row>
    <row r="27" spans="5:11" ht="12.75">
      <c r="E27" s="3"/>
      <c r="F27" s="3"/>
      <c r="G27" s="3"/>
      <c r="H27" s="3"/>
      <c r="I27" s="3"/>
      <c r="J27" s="3"/>
      <c r="K27" s="3"/>
    </row>
    <row r="28" spans="5:7" ht="12.75">
      <c r="E28" s="3"/>
      <c r="F28" s="3"/>
      <c r="G28" s="3"/>
    </row>
    <row r="29" spans="5:11" ht="12.75">
      <c r="E29" s="3"/>
      <c r="F29" s="3"/>
      <c r="G29" s="3"/>
      <c r="H29" s="3"/>
      <c r="I29" s="3"/>
      <c r="J29" s="3"/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44" spans="1:4" ht="12.75">
      <c r="A44" s="4"/>
      <c r="B44" s="4"/>
      <c r="C44" s="4"/>
      <c r="D44" s="4"/>
    </row>
  </sheetData>
  <printOptions/>
  <pageMargins left="0.8" right="0.8" top="1" bottom="0.8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D14" sqref="D14:J17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8.421875" style="3" customWidth="1"/>
    <col min="4" max="4" width="7.8515625" style="3" customWidth="1"/>
    <col min="5" max="16384" width="11.421875" style="0" customWidth="1"/>
  </cols>
  <sheetData>
    <row r="1" spans="4:10" ht="12.75">
      <c r="D1" s="3" t="s">
        <v>47</v>
      </c>
      <c r="E1" s="3">
        <v>1</v>
      </c>
      <c r="F1" s="3">
        <v>61024</v>
      </c>
      <c r="G1" s="3">
        <v>35.315</v>
      </c>
      <c r="H1" s="3">
        <v>1.308</v>
      </c>
      <c r="I1" s="3">
        <v>219.97</v>
      </c>
      <c r="J1" s="3">
        <v>264.17</v>
      </c>
    </row>
    <row r="2" spans="1:10" ht="14.25">
      <c r="A2" s="5" t="s">
        <v>59</v>
      </c>
      <c r="B2" s="7" t="s">
        <v>49</v>
      </c>
      <c r="C2" s="3" t="s">
        <v>47</v>
      </c>
      <c r="E2" s="5" t="s">
        <v>55</v>
      </c>
      <c r="F2" s="5" t="s">
        <v>56</v>
      </c>
      <c r="G2" s="5" t="s">
        <v>57</v>
      </c>
      <c r="H2" s="5" t="s">
        <v>58</v>
      </c>
      <c r="I2" s="5" t="s">
        <v>10</v>
      </c>
      <c r="J2" s="5" t="s">
        <v>11</v>
      </c>
    </row>
    <row r="3" spans="1:10" ht="14.25">
      <c r="A3" s="3" t="s">
        <v>50</v>
      </c>
      <c r="B3" s="3">
        <v>1</v>
      </c>
      <c r="C3" s="3">
        <f>E1</f>
        <v>1</v>
      </c>
      <c r="D3" s="5" t="s">
        <v>55</v>
      </c>
      <c r="E3">
        <f aca="true" t="shared" si="0" ref="E3:J8">$B3*E$1/$C3</f>
        <v>1</v>
      </c>
      <c r="F3">
        <f t="shared" si="0"/>
        <v>61024</v>
      </c>
      <c r="G3">
        <f t="shared" si="0"/>
        <v>35.315</v>
      </c>
      <c r="H3">
        <f t="shared" si="0"/>
        <v>1.308</v>
      </c>
      <c r="I3">
        <f t="shared" si="0"/>
        <v>219.97</v>
      </c>
      <c r="J3">
        <f t="shared" si="0"/>
        <v>264.17</v>
      </c>
    </row>
    <row r="4" spans="1:10" ht="14.25">
      <c r="A4" s="3" t="s">
        <v>68</v>
      </c>
      <c r="B4" s="3">
        <v>1</v>
      </c>
      <c r="C4" s="3">
        <f>F1</f>
        <v>61024</v>
      </c>
      <c r="D4" s="5" t="s">
        <v>56</v>
      </c>
      <c r="E4">
        <f t="shared" si="0"/>
        <v>1.638699528054536E-05</v>
      </c>
      <c r="F4">
        <f t="shared" si="0"/>
        <v>1</v>
      </c>
      <c r="G4">
        <f t="shared" si="0"/>
        <v>0.0005787067383324593</v>
      </c>
      <c r="H4">
        <f t="shared" si="0"/>
        <v>2.1434189826953332E-05</v>
      </c>
      <c r="I4">
        <f t="shared" si="0"/>
        <v>0.0036046473518615628</v>
      </c>
      <c r="J4">
        <f t="shared" si="0"/>
        <v>0.004328952543261668</v>
      </c>
    </row>
    <row r="5" spans="2:10" ht="14.25">
      <c r="B5" s="3">
        <v>1</v>
      </c>
      <c r="C5" s="3">
        <f>G1</f>
        <v>35.315</v>
      </c>
      <c r="D5" s="5" t="s">
        <v>57</v>
      </c>
      <c r="E5">
        <f t="shared" si="0"/>
        <v>0.02831657935721365</v>
      </c>
      <c r="F5">
        <f t="shared" si="0"/>
        <v>1727.9909386946058</v>
      </c>
      <c r="G5">
        <f t="shared" si="0"/>
        <v>1</v>
      </c>
      <c r="H5">
        <f t="shared" si="0"/>
        <v>0.037038085799235454</v>
      </c>
      <c r="I5">
        <f t="shared" si="0"/>
        <v>6.228797961206286</v>
      </c>
      <c r="J5">
        <f t="shared" si="0"/>
        <v>7.4803907687951305</v>
      </c>
    </row>
    <row r="6" spans="2:10" ht="14.25">
      <c r="B6" s="3">
        <v>1</v>
      </c>
      <c r="C6" s="3">
        <f>H1</f>
        <v>1.308</v>
      </c>
      <c r="D6" s="5" t="s">
        <v>58</v>
      </c>
      <c r="E6">
        <f t="shared" si="0"/>
        <v>0.764525993883792</v>
      </c>
      <c r="F6">
        <f t="shared" si="0"/>
        <v>46654.43425076453</v>
      </c>
      <c r="G6">
        <f t="shared" si="0"/>
        <v>26.999235474006113</v>
      </c>
      <c r="H6">
        <f t="shared" si="0"/>
        <v>1</v>
      </c>
      <c r="I6">
        <f t="shared" si="0"/>
        <v>168.17278287461772</v>
      </c>
      <c r="J6">
        <f t="shared" si="0"/>
        <v>201.96483180428135</v>
      </c>
    </row>
    <row r="7" spans="2:10" ht="12.75">
      <c r="B7" s="3">
        <v>1</v>
      </c>
      <c r="C7" s="3">
        <f>I1</f>
        <v>219.97</v>
      </c>
      <c r="D7" s="5" t="s">
        <v>10</v>
      </c>
      <c r="E7">
        <f t="shared" si="0"/>
        <v>0.004546074464699732</v>
      </c>
      <c r="F7">
        <f t="shared" si="0"/>
        <v>277.41964813383646</v>
      </c>
      <c r="G7">
        <f t="shared" si="0"/>
        <v>0.16054461972087103</v>
      </c>
      <c r="H7">
        <f t="shared" si="0"/>
        <v>0.0059462653998272495</v>
      </c>
      <c r="I7">
        <f t="shared" si="0"/>
        <v>1</v>
      </c>
      <c r="J7">
        <f t="shared" si="0"/>
        <v>1.2009364913397282</v>
      </c>
    </row>
    <row r="8" spans="2:10" ht="12.75">
      <c r="B8" s="3">
        <v>1</v>
      </c>
      <c r="C8" s="3">
        <f>J1</f>
        <v>264.17</v>
      </c>
      <c r="D8" s="5" t="s">
        <v>11</v>
      </c>
      <c r="E8">
        <f t="shared" si="0"/>
        <v>0.003785441193171064</v>
      </c>
      <c r="F8">
        <f t="shared" si="0"/>
        <v>231.002763372071</v>
      </c>
      <c r="G8">
        <f t="shared" si="0"/>
        <v>0.1336828557368361</v>
      </c>
      <c r="H8">
        <f t="shared" si="0"/>
        <v>0.004951357080667752</v>
      </c>
      <c r="I8">
        <f t="shared" si="0"/>
        <v>0.8326834992618389</v>
      </c>
      <c r="J8">
        <f t="shared" si="0"/>
        <v>1</v>
      </c>
    </row>
    <row r="9" spans="5:10" ht="12.75">
      <c r="E9" s="3"/>
      <c r="F9" s="3"/>
      <c r="G9" s="3"/>
      <c r="H9" s="3"/>
      <c r="I9" s="3"/>
      <c r="J9" s="3"/>
    </row>
    <row r="10" spans="5:12" ht="12.75">
      <c r="E10" s="3"/>
      <c r="F10" s="3"/>
      <c r="G10" s="3"/>
      <c r="H10" s="3"/>
      <c r="I10" s="3"/>
      <c r="J10" s="3"/>
      <c r="K10" s="3"/>
      <c r="L10" s="3"/>
    </row>
    <row r="11" spans="5:11" ht="13.5" customHeight="1">
      <c r="E11" s="3"/>
      <c r="F11" s="3"/>
      <c r="G11" s="3"/>
      <c r="H11" s="3"/>
      <c r="K11" s="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pans="5:11" ht="12.75">
      <c r="E26" s="3"/>
      <c r="F26" s="3"/>
      <c r="G26" s="3"/>
      <c r="H26" s="3"/>
      <c r="I26" s="3"/>
      <c r="J26" s="3"/>
      <c r="K26" s="3"/>
    </row>
    <row r="27" spans="5:11" ht="12.75">
      <c r="E27" s="3"/>
      <c r="F27" s="3"/>
      <c r="G27" s="3"/>
      <c r="H27" s="3"/>
      <c r="I27" s="3"/>
      <c r="J27" s="3"/>
      <c r="K27" s="3"/>
    </row>
    <row r="28" spans="5:7" ht="12.75">
      <c r="E28" s="3"/>
      <c r="F28" s="3"/>
      <c r="G28" s="3"/>
    </row>
    <row r="29" spans="5:11" ht="12.75">
      <c r="E29" s="3"/>
      <c r="F29" s="3"/>
      <c r="G29" s="3"/>
      <c r="H29" s="3"/>
      <c r="I29" s="3"/>
      <c r="J29" s="3"/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44" spans="1:4" ht="12.75">
      <c r="A44" s="4"/>
      <c r="B44" s="4"/>
      <c r="C44" s="4"/>
      <c r="D44" s="4"/>
    </row>
  </sheetData>
  <printOptions/>
  <pageMargins left="0.8" right="0.8" top="1" bottom="0.8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8.421875" style="3" customWidth="1"/>
    <col min="4" max="4" width="7.8515625" style="3" customWidth="1"/>
    <col min="5" max="16384" width="11.421875" style="0" customWidth="1"/>
  </cols>
  <sheetData>
    <row r="1" spans="4:11" ht="12.75">
      <c r="D1" s="3" t="s">
        <v>47</v>
      </c>
      <c r="E1" s="3">
        <v>1</v>
      </c>
      <c r="F1" s="3">
        <v>1000</v>
      </c>
      <c r="G1" s="3">
        <v>2.2046</v>
      </c>
      <c r="H1" s="3">
        <f>0.001</f>
        <v>0.001</v>
      </c>
      <c r="I1" s="3">
        <v>0.00098421</v>
      </c>
      <c r="J1" s="3">
        <v>0.0011023</v>
      </c>
      <c r="K1">
        <f>$E$3/(C10*0.001)</f>
        <v>22.72727272727273</v>
      </c>
    </row>
    <row r="2" spans="1:11" ht="12.75">
      <c r="A2" s="5" t="s">
        <v>66</v>
      </c>
      <c r="B2" s="7" t="s">
        <v>49</v>
      </c>
      <c r="C2" s="3" t="s">
        <v>47</v>
      </c>
      <c r="E2" s="5" t="s">
        <v>15</v>
      </c>
      <c r="F2" s="5" t="s">
        <v>16</v>
      </c>
      <c r="G2" s="5" t="s">
        <v>17</v>
      </c>
      <c r="H2" s="5" t="s">
        <v>12</v>
      </c>
      <c r="I2" s="5" t="s">
        <v>60</v>
      </c>
      <c r="J2" s="5" t="s">
        <v>14</v>
      </c>
      <c r="K2" s="5" t="s">
        <v>61</v>
      </c>
    </row>
    <row r="3" spans="1:13" ht="12.75">
      <c r="A3" s="3" t="s">
        <v>50</v>
      </c>
      <c r="B3" s="3">
        <v>1</v>
      </c>
      <c r="C3" s="3">
        <f>E1</f>
        <v>1</v>
      </c>
      <c r="D3" s="5" t="s">
        <v>15</v>
      </c>
      <c r="E3">
        <f aca="true" t="shared" si="0" ref="E3:K9">$B3*E$1/$C3</f>
        <v>1</v>
      </c>
      <c r="F3">
        <f t="shared" si="0"/>
        <v>1000</v>
      </c>
      <c r="G3">
        <f t="shared" si="0"/>
        <v>2.2046</v>
      </c>
      <c r="H3">
        <f t="shared" si="0"/>
        <v>0.001</v>
      </c>
      <c r="I3">
        <f t="shared" si="0"/>
        <v>0.00098421</v>
      </c>
      <c r="J3">
        <f t="shared" si="0"/>
        <v>0.0011023</v>
      </c>
      <c r="K3">
        <f t="shared" si="0"/>
        <v>22.72727272727273</v>
      </c>
      <c r="M3" t="s">
        <v>63</v>
      </c>
    </row>
    <row r="4" spans="1:11" ht="12.75">
      <c r="A4" s="3" t="s">
        <v>15</v>
      </c>
      <c r="B4" s="3">
        <v>1</v>
      </c>
      <c r="C4" s="3">
        <f>F1</f>
        <v>1000</v>
      </c>
      <c r="D4" s="5" t="s">
        <v>16</v>
      </c>
      <c r="E4">
        <f t="shared" si="0"/>
        <v>0.001</v>
      </c>
      <c r="F4">
        <f t="shared" si="0"/>
        <v>1</v>
      </c>
      <c r="G4">
        <f t="shared" si="0"/>
        <v>0.0022046</v>
      </c>
      <c r="H4">
        <f t="shared" si="0"/>
        <v>1E-06</v>
      </c>
      <c r="I4">
        <f t="shared" si="0"/>
        <v>9.842099999999999E-07</v>
      </c>
      <c r="J4">
        <f t="shared" si="0"/>
        <v>1.1023E-06</v>
      </c>
      <c r="K4">
        <f t="shared" si="0"/>
        <v>0.02272727272727273</v>
      </c>
    </row>
    <row r="5" spans="2:11" ht="12.75">
      <c r="B5" s="3">
        <v>1</v>
      </c>
      <c r="C5" s="3">
        <f>G1</f>
        <v>2.2046</v>
      </c>
      <c r="D5" s="5" t="s">
        <v>17</v>
      </c>
      <c r="E5">
        <f t="shared" si="0"/>
        <v>0.4535970244035199</v>
      </c>
      <c r="F5">
        <f t="shared" si="0"/>
        <v>453.59702440351987</v>
      </c>
      <c r="G5">
        <f t="shared" si="0"/>
        <v>1</v>
      </c>
      <c r="H5">
        <f t="shared" si="0"/>
        <v>0.0004535970244035199</v>
      </c>
      <c r="I5">
        <f t="shared" si="0"/>
        <v>0.00044643472738818826</v>
      </c>
      <c r="J5">
        <f t="shared" si="0"/>
        <v>0.0005</v>
      </c>
      <c r="K5">
        <f t="shared" si="0"/>
        <v>10.309023281898181</v>
      </c>
    </row>
    <row r="6" spans="2:11" ht="12.75">
      <c r="B6" s="3">
        <v>1</v>
      </c>
      <c r="C6" s="3">
        <f>H1</f>
        <v>0.001</v>
      </c>
      <c r="D6" s="5" t="s">
        <v>12</v>
      </c>
      <c r="E6">
        <f t="shared" si="0"/>
        <v>1000</v>
      </c>
      <c r="F6">
        <f t="shared" si="0"/>
        <v>1000000</v>
      </c>
      <c r="G6">
        <f t="shared" si="0"/>
        <v>2204.6</v>
      </c>
      <c r="H6">
        <f t="shared" si="0"/>
        <v>1</v>
      </c>
      <c r="I6">
        <f t="shared" si="0"/>
        <v>0.9842099999999999</v>
      </c>
      <c r="J6">
        <f t="shared" si="0"/>
        <v>1.1023</v>
      </c>
      <c r="K6">
        <f t="shared" si="0"/>
        <v>22727.272727272728</v>
      </c>
    </row>
    <row r="7" spans="2:11" ht="12.75">
      <c r="B7" s="3">
        <v>1</v>
      </c>
      <c r="C7" s="3">
        <f>I1</f>
        <v>0.00098421</v>
      </c>
      <c r="D7" s="5" t="s">
        <v>13</v>
      </c>
      <c r="E7">
        <f t="shared" si="0"/>
        <v>1016.0433240873392</v>
      </c>
      <c r="F7">
        <f t="shared" si="0"/>
        <v>1016043.3240873392</v>
      </c>
      <c r="G7">
        <f t="shared" si="0"/>
        <v>2239.969112282948</v>
      </c>
      <c r="H7">
        <f t="shared" si="0"/>
        <v>1.0160433240873392</v>
      </c>
      <c r="I7">
        <f t="shared" si="0"/>
        <v>1</v>
      </c>
      <c r="J7">
        <f t="shared" si="0"/>
        <v>1.119984556141474</v>
      </c>
      <c r="K7">
        <f t="shared" si="0"/>
        <v>23091.89372925771</v>
      </c>
    </row>
    <row r="8" spans="2:11" ht="12.75">
      <c r="B8" s="3">
        <v>1</v>
      </c>
      <c r="C8" s="3">
        <f>J1</f>
        <v>0.0011023</v>
      </c>
      <c r="D8" s="5" t="s">
        <v>14</v>
      </c>
      <c r="E8">
        <f t="shared" si="0"/>
        <v>907.1940488070397</v>
      </c>
      <c r="F8">
        <f t="shared" si="0"/>
        <v>907194.0488070397</v>
      </c>
      <c r="G8">
        <f t="shared" si="0"/>
        <v>2000</v>
      </c>
      <c r="H8">
        <f t="shared" si="0"/>
        <v>0.9071940488070398</v>
      </c>
      <c r="I8">
        <f t="shared" si="0"/>
        <v>0.8928694547763765</v>
      </c>
      <c r="J8">
        <f t="shared" si="0"/>
        <v>1</v>
      </c>
      <c r="K8">
        <f t="shared" si="0"/>
        <v>20618.04656379636</v>
      </c>
    </row>
    <row r="9" spans="2:11" ht="12.75">
      <c r="B9" s="3">
        <v>1</v>
      </c>
      <c r="C9" s="3">
        <f>1/(C10*0.001)</f>
        <v>22.72727272727273</v>
      </c>
      <c r="D9" s="5" t="s">
        <v>61</v>
      </c>
      <c r="E9">
        <f t="shared" si="0"/>
        <v>0.044</v>
      </c>
      <c r="F9" s="3">
        <f t="shared" si="0"/>
        <v>43.99999999999999</v>
      </c>
      <c r="G9" s="3">
        <f t="shared" si="0"/>
        <v>0.09700239999999999</v>
      </c>
      <c r="H9" s="3">
        <f t="shared" si="0"/>
        <v>4.399999999999999E-05</v>
      </c>
      <c r="I9" s="3">
        <f t="shared" si="0"/>
        <v>4.330523999999999E-05</v>
      </c>
      <c r="J9" s="3">
        <f t="shared" si="0"/>
        <v>4.8501199999999996E-05</v>
      </c>
      <c r="K9">
        <f t="shared" si="0"/>
        <v>1</v>
      </c>
    </row>
    <row r="10" spans="2:12" ht="12.75">
      <c r="B10" s="6" t="s">
        <v>64</v>
      </c>
      <c r="C10">
        <v>44</v>
      </c>
      <c r="D10" s="5" t="s">
        <v>62</v>
      </c>
      <c r="E10" s="3"/>
      <c r="F10" s="3"/>
      <c r="G10" s="3"/>
      <c r="H10" s="3"/>
      <c r="I10" s="3"/>
      <c r="J10" s="3"/>
      <c r="K10" s="3"/>
      <c r="L10" s="3"/>
    </row>
    <row r="11" spans="5:11" ht="13.5" customHeight="1">
      <c r="E11" s="3"/>
      <c r="F11" s="3"/>
      <c r="G11" s="3"/>
      <c r="H11" s="3"/>
      <c r="K11" s="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>
      <c r="H19"/>
    </row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pans="5:11" ht="12.75">
      <c r="E26" s="3"/>
      <c r="F26" s="3"/>
      <c r="G26" s="3"/>
      <c r="H26" s="3"/>
      <c r="I26" s="3"/>
      <c r="J26" s="3"/>
      <c r="K26" s="3"/>
    </row>
    <row r="27" spans="5:11" ht="12.75">
      <c r="E27" s="3"/>
      <c r="F27" s="3"/>
      <c r="G27" s="3"/>
      <c r="H27" s="3"/>
      <c r="I27" s="3"/>
      <c r="J27" s="3"/>
      <c r="K27" s="3"/>
    </row>
    <row r="28" spans="5:7" ht="12.75">
      <c r="E28" s="3"/>
      <c r="F28" s="3"/>
      <c r="G28" s="3"/>
    </row>
    <row r="29" spans="5:11" ht="12.75">
      <c r="E29" s="3"/>
      <c r="F29" s="3"/>
      <c r="G29" s="3"/>
      <c r="H29" s="3"/>
      <c r="I29" s="3"/>
      <c r="J29" s="3"/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44" spans="1:4" ht="12.75">
      <c r="A44" s="4"/>
      <c r="B44" s="4"/>
      <c r="C44" s="4"/>
      <c r="D44" s="4"/>
    </row>
  </sheetData>
  <printOptions/>
  <pageMargins left="0.8" right="0.8" top="1" bottom="0.8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H28" sqref="H28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8.421875" style="3" customWidth="1"/>
    <col min="4" max="4" width="7.8515625" style="3" customWidth="1"/>
    <col min="5" max="16384" width="11.421875" style="0" customWidth="1"/>
  </cols>
  <sheetData>
    <row r="1" spans="4:13" ht="12.75">
      <c r="D1" s="3" t="s">
        <v>47</v>
      </c>
      <c r="E1" s="3">
        <v>1</v>
      </c>
      <c r="F1" s="3">
        <f>1/3600</f>
        <v>0.0002777777777777778</v>
      </c>
      <c r="G1" s="3">
        <f>1/60</f>
        <v>0.016666666666666666</v>
      </c>
      <c r="H1" s="3">
        <f>E1/(24*3600)</f>
        <v>1.1574074074074073E-05</v>
      </c>
      <c r="I1" s="3">
        <f>E1/(365*24*3600)</f>
        <v>3.1709791983764586E-08</v>
      </c>
      <c r="J1" s="3"/>
      <c r="K1" s="3"/>
      <c r="L1" s="3"/>
      <c r="M1" s="3"/>
    </row>
    <row r="2" spans="1:13" ht="12.75">
      <c r="A2" s="5" t="s">
        <v>78</v>
      </c>
      <c r="B2" s="7" t="s">
        <v>49</v>
      </c>
      <c r="C2" s="3" t="s">
        <v>47</v>
      </c>
      <c r="E2" s="5" t="s">
        <v>43</v>
      </c>
      <c r="F2" s="5" t="s">
        <v>44</v>
      </c>
      <c r="G2" s="5" t="s">
        <v>45</v>
      </c>
      <c r="H2" s="5" t="s">
        <v>42</v>
      </c>
      <c r="I2" s="5" t="s">
        <v>46</v>
      </c>
      <c r="J2" s="5"/>
      <c r="K2" s="5"/>
      <c r="L2" s="5"/>
      <c r="M2" s="5"/>
    </row>
    <row r="3" spans="1:9" ht="12.75">
      <c r="A3" s="3" t="s">
        <v>50</v>
      </c>
      <c r="B3" s="3">
        <v>1</v>
      </c>
      <c r="C3" s="3">
        <f>E1</f>
        <v>1</v>
      </c>
      <c r="D3" s="5" t="s">
        <v>43</v>
      </c>
      <c r="E3">
        <f aca="true" t="shared" si="0" ref="E3:I7">$B3*E$1/$C3</f>
        <v>1</v>
      </c>
      <c r="F3">
        <f t="shared" si="0"/>
        <v>0.0002777777777777778</v>
      </c>
      <c r="G3">
        <f t="shared" si="0"/>
        <v>0.016666666666666666</v>
      </c>
      <c r="H3">
        <f t="shared" si="0"/>
        <v>1.1574074074074073E-05</v>
      </c>
      <c r="I3">
        <f t="shared" si="0"/>
        <v>3.1709791983764586E-08</v>
      </c>
    </row>
    <row r="4" spans="1:9" ht="12.75">
      <c r="A4" s="3" t="s">
        <v>43</v>
      </c>
      <c r="B4" s="3">
        <v>1</v>
      </c>
      <c r="C4" s="3">
        <f>F1</f>
        <v>0.0002777777777777778</v>
      </c>
      <c r="D4" s="5" t="s">
        <v>44</v>
      </c>
      <c r="E4">
        <f t="shared" si="0"/>
        <v>3600</v>
      </c>
      <c r="F4">
        <f t="shared" si="0"/>
        <v>1</v>
      </c>
      <c r="G4">
        <f t="shared" si="0"/>
        <v>60</v>
      </c>
      <c r="H4">
        <f t="shared" si="0"/>
        <v>0.041666666666666664</v>
      </c>
      <c r="I4">
        <f t="shared" si="0"/>
        <v>0.00011415525114155251</v>
      </c>
    </row>
    <row r="5" spans="2:9" ht="12.75">
      <c r="B5" s="3">
        <v>1</v>
      </c>
      <c r="C5" s="3">
        <f>G1</f>
        <v>0.016666666666666666</v>
      </c>
      <c r="D5" s="5" t="s">
        <v>45</v>
      </c>
      <c r="E5">
        <f t="shared" si="0"/>
        <v>60</v>
      </c>
      <c r="F5">
        <f t="shared" si="0"/>
        <v>0.016666666666666666</v>
      </c>
      <c r="G5">
        <f t="shared" si="0"/>
        <v>1</v>
      </c>
      <c r="H5">
        <f t="shared" si="0"/>
        <v>0.0006944444444444445</v>
      </c>
      <c r="I5">
        <f t="shared" si="0"/>
        <v>1.902587519025875E-06</v>
      </c>
    </row>
    <row r="6" spans="2:9" ht="12.75">
      <c r="B6" s="3">
        <v>1</v>
      </c>
      <c r="C6" s="3">
        <f>H1</f>
        <v>1.1574074074074073E-05</v>
      </c>
      <c r="D6" s="5" t="s">
        <v>42</v>
      </c>
      <c r="E6">
        <f t="shared" si="0"/>
        <v>86400</v>
      </c>
      <c r="F6">
        <f t="shared" si="0"/>
        <v>24</v>
      </c>
      <c r="G6">
        <f t="shared" si="0"/>
        <v>1440</v>
      </c>
      <c r="H6">
        <f t="shared" si="0"/>
        <v>1</v>
      </c>
      <c r="I6">
        <f t="shared" si="0"/>
        <v>0.0027397260273972603</v>
      </c>
    </row>
    <row r="7" spans="2:9" ht="12.75">
      <c r="B7" s="3">
        <v>1</v>
      </c>
      <c r="C7" s="3">
        <f>I1</f>
        <v>3.1709791983764586E-08</v>
      </c>
      <c r="D7" s="5" t="s">
        <v>46</v>
      </c>
      <c r="E7">
        <f t="shared" si="0"/>
        <v>31536000</v>
      </c>
      <c r="F7">
        <f t="shared" si="0"/>
        <v>8760</v>
      </c>
      <c r="G7">
        <f t="shared" si="0"/>
        <v>525600</v>
      </c>
      <c r="H7">
        <f t="shared" si="0"/>
        <v>365</v>
      </c>
      <c r="I7">
        <f t="shared" si="0"/>
        <v>1</v>
      </c>
    </row>
    <row r="8" ht="12.75">
      <c r="D8" s="5"/>
    </row>
    <row r="9" ht="12.75">
      <c r="D9" s="5"/>
    </row>
    <row r="10" ht="12.75">
      <c r="D10" s="5"/>
    </row>
    <row r="11" ht="13.5" customHeight="1">
      <c r="G11" s="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pans="5:11" ht="12.75">
      <c r="E26" s="3"/>
      <c r="F26" s="3"/>
      <c r="G26" s="3"/>
      <c r="H26" s="3"/>
      <c r="I26" s="3"/>
      <c r="J26" s="3"/>
      <c r="K26" s="3"/>
    </row>
    <row r="27" spans="5:11" ht="12.75">
      <c r="E27" s="3"/>
      <c r="F27" s="3"/>
      <c r="G27" s="3"/>
      <c r="H27" s="3"/>
      <c r="I27" s="3"/>
      <c r="J27" s="3"/>
      <c r="K27" s="3"/>
    </row>
    <row r="28" spans="5:7" ht="12.75">
      <c r="E28" s="3"/>
      <c r="F28" s="3"/>
      <c r="G28" s="3"/>
    </row>
    <row r="29" spans="5:11" ht="12.75">
      <c r="E29" s="3"/>
      <c r="F29" s="3"/>
      <c r="G29" s="3"/>
      <c r="H29" s="3"/>
      <c r="I29" s="3"/>
      <c r="J29" s="3"/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44" spans="1:4" ht="12.75">
      <c r="A44" s="4"/>
      <c r="B44" s="4"/>
      <c r="C44" s="4"/>
      <c r="D44" s="4"/>
    </row>
  </sheetData>
  <printOptions/>
  <pageMargins left="0.8" right="0.8" top="1" bottom="0.8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M42" sqref="M42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8.421875" style="3" customWidth="1"/>
    <col min="4" max="4" width="7.8515625" style="3" customWidth="1"/>
    <col min="5" max="16384" width="11.421875" style="0" customWidth="1"/>
  </cols>
  <sheetData>
    <row r="1" spans="4:13" ht="12.75">
      <c r="D1" s="3" t="s">
        <v>47</v>
      </c>
      <c r="E1" s="3">
        <v>1</v>
      </c>
      <c r="F1" s="3">
        <v>0.0013596</v>
      </c>
      <c r="G1" s="3">
        <v>0.001341</v>
      </c>
      <c r="H1" s="3">
        <v>0.85985</v>
      </c>
      <c r="I1" s="3">
        <v>0.00023885</v>
      </c>
      <c r="J1" s="3">
        <v>0.73756</v>
      </c>
      <c r="K1" s="3">
        <v>3.4121</v>
      </c>
      <c r="L1" s="3"/>
      <c r="M1" s="3"/>
    </row>
    <row r="2" spans="1:13" ht="12.75">
      <c r="A2" s="5" t="s">
        <v>71</v>
      </c>
      <c r="B2" s="7" t="s">
        <v>49</v>
      </c>
      <c r="C2" s="3" t="s">
        <v>47</v>
      </c>
      <c r="E2" s="5" t="s">
        <v>31</v>
      </c>
      <c r="F2" s="5" t="s">
        <v>32</v>
      </c>
      <c r="G2" s="5" t="s">
        <v>33</v>
      </c>
      <c r="H2" s="5" t="s">
        <v>34</v>
      </c>
      <c r="I2" s="5" t="s">
        <v>35</v>
      </c>
      <c r="J2" s="5" t="s">
        <v>36</v>
      </c>
      <c r="K2" s="5" t="s">
        <v>37</v>
      </c>
      <c r="L2" s="5"/>
      <c r="M2" s="5"/>
    </row>
    <row r="3" spans="1:11" ht="12.75">
      <c r="A3" s="3" t="s">
        <v>50</v>
      </c>
      <c r="B3" s="3">
        <v>1</v>
      </c>
      <c r="C3" s="3">
        <f>E1</f>
        <v>1</v>
      </c>
      <c r="D3" s="5" t="s">
        <v>31</v>
      </c>
      <c r="E3">
        <f aca="true" t="shared" si="0" ref="E3:K9">$B3*E$1/$C3</f>
        <v>1</v>
      </c>
      <c r="F3">
        <f t="shared" si="0"/>
        <v>0.0013596</v>
      </c>
      <c r="G3">
        <f t="shared" si="0"/>
        <v>0.001341</v>
      </c>
      <c r="H3">
        <f t="shared" si="0"/>
        <v>0.85985</v>
      </c>
      <c r="I3">
        <f t="shared" si="0"/>
        <v>0.00023885</v>
      </c>
      <c r="J3">
        <f t="shared" si="0"/>
        <v>0.73756</v>
      </c>
      <c r="K3">
        <f t="shared" si="0"/>
        <v>3.4121</v>
      </c>
    </row>
    <row r="4" spans="1:11" ht="12.75">
      <c r="A4" s="3" t="s">
        <v>31</v>
      </c>
      <c r="B4" s="3">
        <v>1</v>
      </c>
      <c r="C4" s="3">
        <f>F1</f>
        <v>0.0013596</v>
      </c>
      <c r="D4" s="5" t="s">
        <v>32</v>
      </c>
      <c r="E4">
        <f t="shared" si="0"/>
        <v>735.5104442483083</v>
      </c>
      <c r="F4">
        <f t="shared" si="0"/>
        <v>1</v>
      </c>
      <c r="G4">
        <f t="shared" si="0"/>
        <v>0.9863195057369814</v>
      </c>
      <c r="H4">
        <f t="shared" si="0"/>
        <v>632.4286554869079</v>
      </c>
      <c r="I4">
        <f t="shared" si="0"/>
        <v>0.17567666960870842</v>
      </c>
      <c r="J4">
        <f t="shared" si="0"/>
        <v>542.4830832597822</v>
      </c>
      <c r="K4">
        <f t="shared" si="0"/>
        <v>2509.635186819653</v>
      </c>
    </row>
    <row r="5" spans="2:11" ht="12.75">
      <c r="B5" s="3">
        <v>1</v>
      </c>
      <c r="C5" s="3">
        <f>G1</f>
        <v>0.001341</v>
      </c>
      <c r="D5" s="5" t="s">
        <v>33</v>
      </c>
      <c r="E5">
        <f t="shared" si="0"/>
        <v>745.7121551081283</v>
      </c>
      <c r="F5">
        <f t="shared" si="0"/>
        <v>1.0138702460850113</v>
      </c>
      <c r="G5">
        <f t="shared" si="0"/>
        <v>1</v>
      </c>
      <c r="H5">
        <f t="shared" si="0"/>
        <v>641.2005965697241</v>
      </c>
      <c r="I5">
        <f t="shared" si="0"/>
        <v>0.17811334824757644</v>
      </c>
      <c r="J5">
        <f t="shared" si="0"/>
        <v>550.007457121551</v>
      </c>
      <c r="K5">
        <f t="shared" si="0"/>
        <v>2544.444444444445</v>
      </c>
    </row>
    <row r="6" spans="2:11" ht="12.75">
      <c r="B6" s="3">
        <v>1</v>
      </c>
      <c r="C6" s="3">
        <f>H1</f>
        <v>0.85985</v>
      </c>
      <c r="D6" s="5" t="s">
        <v>34</v>
      </c>
      <c r="E6">
        <f t="shared" si="0"/>
        <v>1.1629935453858231</v>
      </c>
      <c r="F6">
        <f t="shared" si="0"/>
        <v>0.0015812060243065652</v>
      </c>
      <c r="G6">
        <f t="shared" si="0"/>
        <v>0.0015595743443623886</v>
      </c>
      <c r="H6">
        <f t="shared" si="0"/>
        <v>1</v>
      </c>
      <c r="I6">
        <f t="shared" si="0"/>
        <v>0.00027778100831540387</v>
      </c>
      <c r="J6">
        <f t="shared" si="0"/>
        <v>0.8577775193347676</v>
      </c>
      <c r="K6">
        <f t="shared" si="0"/>
        <v>3.9682502762109673</v>
      </c>
    </row>
    <row r="7" spans="2:11" ht="12.75">
      <c r="B7" s="3">
        <v>1</v>
      </c>
      <c r="C7" s="3">
        <f>I1</f>
        <v>0.00023885</v>
      </c>
      <c r="D7" s="5" t="s">
        <v>35</v>
      </c>
      <c r="E7">
        <f t="shared" si="0"/>
        <v>4186.728072011722</v>
      </c>
      <c r="F7">
        <f t="shared" si="0"/>
        <v>5.692275486707139</v>
      </c>
      <c r="G7">
        <f t="shared" si="0"/>
        <v>5.61440234456772</v>
      </c>
      <c r="H7">
        <f t="shared" si="0"/>
        <v>3599.95813271928</v>
      </c>
      <c r="I7">
        <f t="shared" si="0"/>
        <v>1</v>
      </c>
      <c r="J7">
        <f t="shared" si="0"/>
        <v>3087.9631567929664</v>
      </c>
      <c r="K7">
        <f t="shared" si="0"/>
        <v>14285.5348545112</v>
      </c>
    </row>
    <row r="8" spans="2:11" ht="12.75">
      <c r="B8" s="3">
        <v>1</v>
      </c>
      <c r="C8" s="3">
        <f>J1</f>
        <v>0.73756</v>
      </c>
      <c r="D8" s="5" t="s">
        <v>72</v>
      </c>
      <c r="E8">
        <f t="shared" si="0"/>
        <v>1.3558218992353164</v>
      </c>
      <c r="F8">
        <f t="shared" si="0"/>
        <v>0.0018433754542003364</v>
      </c>
      <c r="G8">
        <f t="shared" si="0"/>
        <v>0.0018181571668745592</v>
      </c>
      <c r="H8">
        <f t="shared" si="0"/>
        <v>1.165803460057487</v>
      </c>
      <c r="I8">
        <f t="shared" si="0"/>
        <v>0.0003238380606323553</v>
      </c>
      <c r="J8">
        <f t="shared" si="0"/>
        <v>1</v>
      </c>
      <c r="K8">
        <f t="shared" si="0"/>
        <v>4.626199902380823</v>
      </c>
    </row>
    <row r="9" spans="2:11" ht="12.75">
      <c r="B9" s="3">
        <v>1</v>
      </c>
      <c r="C9" s="3">
        <f>K1</f>
        <v>3.4121</v>
      </c>
      <c r="D9" s="5" t="s">
        <v>37</v>
      </c>
      <c r="E9">
        <f t="shared" si="0"/>
        <v>0.29307464611236483</v>
      </c>
      <c r="F9">
        <f t="shared" si="0"/>
        <v>0.0003984642888543712</v>
      </c>
      <c r="G9">
        <f t="shared" si="0"/>
        <v>0.0003930131004366812</v>
      </c>
      <c r="H9">
        <f t="shared" si="0"/>
        <v>0.25200023445971687</v>
      </c>
      <c r="I9">
        <f t="shared" si="0"/>
        <v>7.000087922393833E-05</v>
      </c>
      <c r="J9">
        <f t="shared" si="0"/>
        <v>0.21616013598663578</v>
      </c>
      <c r="K9">
        <f t="shared" si="0"/>
        <v>1</v>
      </c>
    </row>
    <row r="10" ht="12.75">
      <c r="D10" s="5"/>
    </row>
    <row r="11" spans="5:7" ht="13.5" customHeight="1">
      <c r="E11" s="3"/>
      <c r="F11" s="3"/>
      <c r="G11" s="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pans="5:11" ht="12.75">
      <c r="E26" s="3"/>
      <c r="F26" s="3"/>
      <c r="G26" s="3"/>
      <c r="H26" s="3"/>
      <c r="I26" s="3"/>
      <c r="J26" s="3"/>
      <c r="K26" s="3"/>
    </row>
    <row r="27" spans="5:11" ht="12.75">
      <c r="E27" s="3"/>
      <c r="F27" s="3"/>
      <c r="G27" s="3"/>
      <c r="H27" s="3"/>
      <c r="I27" s="3"/>
      <c r="J27" s="3"/>
      <c r="K27" s="3"/>
    </row>
    <row r="28" spans="5:7" ht="12.75">
      <c r="E28" s="3"/>
      <c r="F28" s="3"/>
      <c r="G28" s="3"/>
    </row>
    <row r="29" spans="5:11" ht="12.75">
      <c r="E29" s="3"/>
      <c r="F29" s="3"/>
      <c r="G29" s="3"/>
      <c r="H29" s="3"/>
      <c r="I29" s="3"/>
      <c r="J29" s="3"/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44" spans="1:4" ht="12.75">
      <c r="A44" s="4"/>
      <c r="B44" s="4"/>
      <c r="C44" s="4"/>
      <c r="D44" s="4"/>
    </row>
  </sheetData>
  <printOptions/>
  <pageMargins left="0.8" right="0.8" top="1" bottom="0.8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D20" sqref="D20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8.421875" style="3" customWidth="1"/>
    <col min="4" max="4" width="7.8515625" style="3" customWidth="1"/>
    <col min="5" max="16384" width="11.421875" style="0" customWidth="1"/>
  </cols>
  <sheetData>
    <row r="1" spans="4:10" ht="12.75">
      <c r="D1" s="3" t="s">
        <v>47</v>
      </c>
      <c r="E1" s="3">
        <v>1</v>
      </c>
      <c r="F1" s="3">
        <v>100000</v>
      </c>
      <c r="G1" s="3">
        <v>0.10197</v>
      </c>
      <c r="H1" s="3">
        <v>0.22481</v>
      </c>
      <c r="I1" s="3"/>
      <c r="J1" s="3"/>
    </row>
    <row r="2" spans="1:11" ht="12.75">
      <c r="A2" s="5" t="s">
        <v>65</v>
      </c>
      <c r="B2" s="7" t="s">
        <v>49</v>
      </c>
      <c r="C2" s="3" t="s">
        <v>47</v>
      </c>
      <c r="E2" s="5" t="s">
        <v>18</v>
      </c>
      <c r="F2" s="5" t="s">
        <v>19</v>
      </c>
      <c r="G2" s="5" t="s">
        <v>20</v>
      </c>
      <c r="H2" s="5" t="s">
        <v>21</v>
      </c>
      <c r="I2" s="5"/>
      <c r="J2" s="5"/>
      <c r="K2" s="5"/>
    </row>
    <row r="3" spans="1:10" ht="12.75">
      <c r="A3" s="3" t="s">
        <v>50</v>
      </c>
      <c r="B3" s="3">
        <v>1</v>
      </c>
      <c r="C3" s="3">
        <f>E1</f>
        <v>1</v>
      </c>
      <c r="D3" s="5" t="s">
        <v>18</v>
      </c>
      <c r="E3">
        <f aca="true" t="shared" si="0" ref="E3:H6">$B3*E$1/$C3</f>
        <v>1</v>
      </c>
      <c r="F3">
        <f t="shared" si="0"/>
        <v>100000</v>
      </c>
      <c r="G3">
        <f t="shared" si="0"/>
        <v>0.10197</v>
      </c>
      <c r="H3">
        <f t="shared" si="0"/>
        <v>0.22481</v>
      </c>
      <c r="I3" s="3"/>
      <c r="J3" s="3"/>
    </row>
    <row r="4" spans="1:8" ht="12.75">
      <c r="A4" s="3" t="s">
        <v>18</v>
      </c>
      <c r="B4" s="3">
        <v>1</v>
      </c>
      <c r="C4" s="3">
        <f>F1</f>
        <v>100000</v>
      </c>
      <c r="D4" s="5" t="s">
        <v>19</v>
      </c>
      <c r="E4">
        <f t="shared" si="0"/>
        <v>1E-05</v>
      </c>
      <c r="F4">
        <f t="shared" si="0"/>
        <v>1</v>
      </c>
      <c r="G4">
        <f t="shared" si="0"/>
        <v>1.0197E-06</v>
      </c>
      <c r="H4">
        <f t="shared" si="0"/>
        <v>2.2481E-06</v>
      </c>
    </row>
    <row r="5" spans="2:8" ht="12.75">
      <c r="B5" s="3">
        <v>1</v>
      </c>
      <c r="C5" s="3">
        <f>G1</f>
        <v>0.10197</v>
      </c>
      <c r="D5" s="5" t="s">
        <v>20</v>
      </c>
      <c r="E5">
        <f t="shared" si="0"/>
        <v>9.806805923310778</v>
      </c>
      <c r="F5">
        <f t="shared" si="0"/>
        <v>980680.5923310777</v>
      </c>
      <c r="G5">
        <f t="shared" si="0"/>
        <v>1</v>
      </c>
      <c r="H5">
        <f t="shared" si="0"/>
        <v>2.204668039619496</v>
      </c>
    </row>
    <row r="6" spans="2:8" ht="12.75">
      <c r="B6" s="3">
        <v>1</v>
      </c>
      <c r="C6" s="3">
        <f>H1</f>
        <v>0.22481</v>
      </c>
      <c r="D6" s="5" t="s">
        <v>21</v>
      </c>
      <c r="E6">
        <f t="shared" si="0"/>
        <v>4.4482007028157105</v>
      </c>
      <c r="F6">
        <f t="shared" si="0"/>
        <v>444820.07028157107</v>
      </c>
      <c r="G6">
        <f t="shared" si="0"/>
        <v>0.4535830256661181</v>
      </c>
      <c r="H6">
        <f t="shared" si="0"/>
        <v>1</v>
      </c>
    </row>
    <row r="7" ht="12.75">
      <c r="D7" s="5"/>
    </row>
    <row r="8" ht="12.75">
      <c r="D8" s="5"/>
    </row>
    <row r="9" spans="4:10" ht="12.75">
      <c r="D9" s="5"/>
      <c r="F9" s="3"/>
      <c r="G9" s="3"/>
      <c r="H9" s="3"/>
      <c r="I9" s="3"/>
      <c r="J9" s="3"/>
    </row>
    <row r="10" spans="2:12" ht="12.75">
      <c r="B10" s="6"/>
      <c r="C10"/>
      <c r="D10" s="5"/>
      <c r="E10" s="3"/>
      <c r="F10" s="3"/>
      <c r="G10" s="3"/>
      <c r="H10" s="3"/>
      <c r="I10" s="3"/>
      <c r="J10" s="3"/>
      <c r="K10" s="3"/>
      <c r="L10" s="3"/>
    </row>
    <row r="11" spans="5:11" ht="13.5" customHeight="1">
      <c r="E11" s="3"/>
      <c r="F11" s="3"/>
      <c r="G11" s="3"/>
      <c r="H11" s="3"/>
      <c r="K11" s="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>
      <c r="H19"/>
    </row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pans="5:11" ht="12.75">
      <c r="E26" s="3"/>
      <c r="F26" s="3"/>
      <c r="G26" s="3"/>
      <c r="H26" s="3"/>
      <c r="I26" s="3"/>
      <c r="J26" s="3"/>
      <c r="K26" s="3"/>
    </row>
    <row r="27" spans="5:11" ht="12.75">
      <c r="E27" s="3"/>
      <c r="F27" s="3"/>
      <c r="G27" s="3"/>
      <c r="H27" s="3"/>
      <c r="I27" s="3"/>
      <c r="J27" s="3"/>
      <c r="K27" s="3"/>
    </row>
    <row r="28" spans="5:7" ht="12.75">
      <c r="E28" s="3"/>
      <c r="F28" s="3"/>
      <c r="G28" s="3"/>
    </row>
    <row r="29" spans="5:11" ht="12.75">
      <c r="E29" s="3"/>
      <c r="F29" s="3"/>
      <c r="G29" s="3"/>
      <c r="H29" s="3"/>
      <c r="I29" s="3"/>
      <c r="J29" s="3"/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44" spans="1:4" ht="12.75">
      <c r="A44" s="4"/>
      <c r="B44" s="4"/>
      <c r="C44" s="4"/>
      <c r="D44" s="4"/>
    </row>
  </sheetData>
  <printOptions/>
  <pageMargins left="0.8" right="0.8" top="1" bottom="0.8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H3" sqref="H3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8.421875" style="3" customWidth="1"/>
    <col min="4" max="4" width="7.8515625" style="3" customWidth="1"/>
    <col min="5" max="16384" width="11.421875" style="0" customWidth="1"/>
  </cols>
  <sheetData>
    <row r="1" spans="4:13" ht="12.75">
      <c r="D1" s="3" t="s">
        <v>47</v>
      </c>
      <c r="E1" s="3">
        <v>1</v>
      </c>
      <c r="F1" s="3">
        <v>1</v>
      </c>
      <c r="G1" s="3">
        <v>0.00027778</v>
      </c>
      <c r="H1" s="3">
        <v>0.23885</v>
      </c>
      <c r="I1" s="3">
        <v>0.00094782</v>
      </c>
      <c r="J1" s="3">
        <v>0.10197</v>
      </c>
      <c r="K1" s="3">
        <v>8.8508</v>
      </c>
      <c r="L1" s="3">
        <v>0.73756</v>
      </c>
      <c r="M1" s="3">
        <v>3.7767E-07</v>
      </c>
    </row>
    <row r="2" spans="1:13" ht="12.75">
      <c r="A2" s="5" t="s">
        <v>67</v>
      </c>
      <c r="B2" s="7" t="s">
        <v>49</v>
      </c>
      <c r="C2" s="3" t="s">
        <v>47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30</v>
      </c>
    </row>
    <row r="3" spans="1:13" ht="12.75">
      <c r="A3" s="3" t="s">
        <v>50</v>
      </c>
      <c r="B3" s="3">
        <v>1</v>
      </c>
      <c r="C3" s="3">
        <f>E1</f>
        <v>1</v>
      </c>
      <c r="D3" s="5" t="s">
        <v>22</v>
      </c>
      <c r="E3">
        <f aca="true" t="shared" si="0" ref="E3:M11">$B3*E$1/$C3</f>
        <v>1</v>
      </c>
      <c r="F3">
        <f t="shared" si="0"/>
        <v>1</v>
      </c>
      <c r="G3">
        <f t="shared" si="0"/>
        <v>0.00027778</v>
      </c>
      <c r="H3">
        <f t="shared" si="0"/>
        <v>0.23885</v>
      </c>
      <c r="I3">
        <f t="shared" si="0"/>
        <v>0.00094782</v>
      </c>
      <c r="J3">
        <f t="shared" si="0"/>
        <v>0.10197</v>
      </c>
      <c r="K3">
        <f t="shared" si="0"/>
        <v>8.8508</v>
      </c>
      <c r="L3">
        <f t="shared" si="0"/>
        <v>0.73756</v>
      </c>
      <c r="M3">
        <f t="shared" si="0"/>
        <v>3.7767E-07</v>
      </c>
    </row>
    <row r="4" spans="1:13" ht="12.75">
      <c r="A4" s="3" t="s">
        <v>22</v>
      </c>
      <c r="B4" s="3">
        <v>1</v>
      </c>
      <c r="C4" s="3">
        <f>F1</f>
        <v>1</v>
      </c>
      <c r="D4" s="5" t="s">
        <v>23</v>
      </c>
      <c r="E4">
        <f t="shared" si="0"/>
        <v>1</v>
      </c>
      <c r="F4">
        <f t="shared" si="0"/>
        <v>1</v>
      </c>
      <c r="G4">
        <f t="shared" si="0"/>
        <v>0.00027778</v>
      </c>
      <c r="H4">
        <f t="shared" si="0"/>
        <v>0.23885</v>
      </c>
      <c r="I4">
        <f t="shared" si="0"/>
        <v>0.00094782</v>
      </c>
      <c r="J4">
        <f t="shared" si="0"/>
        <v>0.10197</v>
      </c>
      <c r="K4">
        <f t="shared" si="0"/>
        <v>8.8508</v>
      </c>
      <c r="L4">
        <f t="shared" si="0"/>
        <v>0.73756</v>
      </c>
      <c r="M4">
        <f t="shared" si="0"/>
        <v>3.7767E-07</v>
      </c>
    </row>
    <row r="5" spans="2:13" ht="12.75">
      <c r="B5" s="3">
        <v>1</v>
      </c>
      <c r="C5" s="3">
        <f>G1</f>
        <v>0.00027778</v>
      </c>
      <c r="D5" s="5" t="s">
        <v>24</v>
      </c>
      <c r="E5">
        <f t="shared" si="0"/>
        <v>3599.971200230398</v>
      </c>
      <c r="F5">
        <f t="shared" si="0"/>
        <v>3599.971200230398</v>
      </c>
      <c r="G5">
        <f t="shared" si="0"/>
        <v>1</v>
      </c>
      <c r="H5">
        <f t="shared" si="0"/>
        <v>859.8531211750307</v>
      </c>
      <c r="I5">
        <f t="shared" si="0"/>
        <v>3.4121247030023762</v>
      </c>
      <c r="J5">
        <f t="shared" si="0"/>
        <v>367.08906328749373</v>
      </c>
      <c r="K5">
        <f t="shared" si="0"/>
        <v>31862.625098999208</v>
      </c>
      <c r="L5">
        <f t="shared" si="0"/>
        <v>2655.1947584419327</v>
      </c>
      <c r="M5">
        <f t="shared" si="0"/>
        <v>0.0013596011231910147</v>
      </c>
    </row>
    <row r="6" spans="2:13" ht="12.75">
      <c r="B6" s="3">
        <v>1</v>
      </c>
      <c r="C6" s="3">
        <f>H1</f>
        <v>0.23885</v>
      </c>
      <c r="D6" s="5" t="s">
        <v>25</v>
      </c>
      <c r="E6">
        <f t="shared" si="0"/>
        <v>4.186728072011722</v>
      </c>
      <c r="F6">
        <f t="shared" si="0"/>
        <v>4.186728072011722</v>
      </c>
      <c r="G6">
        <f t="shared" si="0"/>
        <v>0.0011629893238434162</v>
      </c>
      <c r="H6">
        <f t="shared" si="0"/>
        <v>1</v>
      </c>
      <c r="I6">
        <f t="shared" si="0"/>
        <v>0.003968264601214151</v>
      </c>
      <c r="J6">
        <f t="shared" si="0"/>
        <v>0.42692066150303537</v>
      </c>
      <c r="K6">
        <f t="shared" si="0"/>
        <v>37.055892819761354</v>
      </c>
      <c r="L6">
        <f t="shared" si="0"/>
        <v>3.0879631567929664</v>
      </c>
      <c r="M6">
        <f t="shared" si="0"/>
        <v>1.5812015909566674E-06</v>
      </c>
    </row>
    <row r="7" spans="2:13" ht="12.75">
      <c r="B7" s="3">
        <v>1</v>
      </c>
      <c r="C7" s="3">
        <f>I1</f>
        <v>0.00094782</v>
      </c>
      <c r="D7" s="5" t="s">
        <v>26</v>
      </c>
      <c r="E7">
        <f t="shared" si="0"/>
        <v>1055.0526471270916</v>
      </c>
      <c r="F7">
        <f t="shared" si="0"/>
        <v>1055.0526471270916</v>
      </c>
      <c r="G7">
        <f t="shared" si="0"/>
        <v>0.29307252431896347</v>
      </c>
      <c r="H7">
        <f t="shared" si="0"/>
        <v>251.99932476630585</v>
      </c>
      <c r="I7">
        <f t="shared" si="0"/>
        <v>1</v>
      </c>
      <c r="J7">
        <f t="shared" si="0"/>
        <v>107.58371842754954</v>
      </c>
      <c r="K7">
        <f t="shared" si="0"/>
        <v>9338.059969192462</v>
      </c>
      <c r="L7">
        <f t="shared" si="0"/>
        <v>778.1646304150577</v>
      </c>
      <c r="M7">
        <f t="shared" si="0"/>
        <v>0.0003984617332404887</v>
      </c>
    </row>
    <row r="8" spans="2:13" ht="12.75">
      <c r="B8" s="3">
        <v>1</v>
      </c>
      <c r="C8" s="3">
        <f>J1</f>
        <v>0.10197</v>
      </c>
      <c r="D8" s="5" t="s">
        <v>70</v>
      </c>
      <c r="E8">
        <f t="shared" si="0"/>
        <v>9.806805923310778</v>
      </c>
      <c r="F8">
        <f t="shared" si="0"/>
        <v>9.806805923310778</v>
      </c>
      <c r="G8">
        <f t="shared" si="0"/>
        <v>0.0027241345493772677</v>
      </c>
      <c r="H8">
        <f t="shared" si="0"/>
        <v>2.342355594782779</v>
      </c>
      <c r="I8">
        <f t="shared" si="0"/>
        <v>0.00929508679023242</v>
      </c>
      <c r="J8">
        <f t="shared" si="0"/>
        <v>1</v>
      </c>
      <c r="K8">
        <f t="shared" si="0"/>
        <v>86.79807786603902</v>
      </c>
      <c r="L8">
        <f t="shared" si="0"/>
        <v>7.233107776797096</v>
      </c>
      <c r="M8">
        <f t="shared" si="0"/>
        <v>3.7037363930567813E-06</v>
      </c>
    </row>
    <row r="9" spans="2:13" ht="12.75">
      <c r="B9" s="3">
        <v>1</v>
      </c>
      <c r="C9" s="3">
        <f>K1</f>
        <v>8.8508</v>
      </c>
      <c r="D9" s="5" t="s">
        <v>28</v>
      </c>
      <c r="E9">
        <f t="shared" si="0"/>
        <v>0.1129841370271614</v>
      </c>
      <c r="F9">
        <f t="shared" si="0"/>
        <v>0.1129841370271614</v>
      </c>
      <c r="G9">
        <f t="shared" si="0"/>
        <v>3.138473358340489E-05</v>
      </c>
      <c r="H9">
        <f t="shared" si="0"/>
        <v>0.0269862611289375</v>
      </c>
      <c r="I9">
        <f t="shared" si="0"/>
        <v>0.00010708862475708412</v>
      </c>
      <c r="J9">
        <f t="shared" si="0"/>
        <v>0.011520992452659648</v>
      </c>
      <c r="K9">
        <f t="shared" si="0"/>
        <v>1</v>
      </c>
      <c r="L9">
        <f t="shared" si="0"/>
        <v>0.08333258010575316</v>
      </c>
      <c r="M9">
        <f t="shared" si="0"/>
        <v>4.2670719031048044E-08</v>
      </c>
    </row>
    <row r="10" spans="2:13" ht="12.75">
      <c r="B10" s="3">
        <v>1</v>
      </c>
      <c r="C10" s="3">
        <f>L1</f>
        <v>0.73756</v>
      </c>
      <c r="D10" s="5" t="s">
        <v>29</v>
      </c>
      <c r="E10">
        <f t="shared" si="0"/>
        <v>1.3558218992353164</v>
      </c>
      <c r="F10">
        <f t="shared" si="0"/>
        <v>1.3558218992353164</v>
      </c>
      <c r="G10">
        <f t="shared" si="0"/>
        <v>0.0003766202071695862</v>
      </c>
      <c r="H10">
        <f t="shared" si="0"/>
        <v>0.3238380606323554</v>
      </c>
      <c r="I10">
        <f t="shared" si="0"/>
        <v>0.0012850751125332177</v>
      </c>
      <c r="J10">
        <f t="shared" si="0"/>
        <v>0.13825315906502522</v>
      </c>
      <c r="K10">
        <f t="shared" si="0"/>
        <v>12.000108465751937</v>
      </c>
      <c r="L10">
        <f t="shared" si="0"/>
        <v>1</v>
      </c>
      <c r="M10">
        <f t="shared" si="0"/>
        <v>5.12053256684202E-07</v>
      </c>
    </row>
    <row r="11" spans="2:13" ht="13.5" customHeight="1">
      <c r="B11" s="3">
        <v>1</v>
      </c>
      <c r="C11" s="3">
        <f>M1</f>
        <v>3.7767E-07</v>
      </c>
      <c r="D11" s="5" t="s">
        <v>30</v>
      </c>
      <c r="E11">
        <f t="shared" si="0"/>
        <v>2647814.2293536686</v>
      </c>
      <c r="F11">
        <f t="shared" si="0"/>
        <v>2647814.2293536686</v>
      </c>
      <c r="G11">
        <f t="shared" si="0"/>
        <v>735.509836629862</v>
      </c>
      <c r="H11">
        <f t="shared" si="0"/>
        <v>632430.4286811238</v>
      </c>
      <c r="I11">
        <f t="shared" si="0"/>
        <v>2509.6512828659943</v>
      </c>
      <c r="J11">
        <f t="shared" si="0"/>
        <v>269997.6169671936</v>
      </c>
      <c r="K11">
        <f t="shared" si="0"/>
        <v>23435274.18116345</v>
      </c>
      <c r="L11">
        <f t="shared" si="0"/>
        <v>1952921.8630020916</v>
      </c>
      <c r="M11">
        <f t="shared" si="0"/>
        <v>1</v>
      </c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pans="5:11" ht="12.75">
      <c r="E26" s="3"/>
      <c r="F26" s="3"/>
      <c r="G26" s="3"/>
      <c r="H26" s="3"/>
      <c r="I26" s="3"/>
      <c r="J26" s="3"/>
      <c r="K26" s="3"/>
    </row>
    <row r="27" spans="5:11" ht="12.75">
      <c r="E27" s="3"/>
      <c r="F27" s="3"/>
      <c r="G27" s="3"/>
      <c r="H27" s="3"/>
      <c r="I27" s="3"/>
      <c r="J27" s="3"/>
      <c r="K27" s="3"/>
    </row>
    <row r="28" spans="5:7" ht="12.75">
      <c r="E28" s="3"/>
      <c r="F28" s="3"/>
      <c r="G28" s="3"/>
    </row>
    <row r="29" spans="5:11" ht="12.75">
      <c r="E29" s="3"/>
      <c r="F29" s="3"/>
      <c r="G29" s="3"/>
      <c r="H29" s="3"/>
      <c r="I29" s="3"/>
      <c r="J29" s="3"/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44" spans="1:4" ht="12.75">
      <c r="A44" s="4"/>
      <c r="B44" s="4"/>
      <c r="C44" s="4"/>
      <c r="D44" s="4"/>
    </row>
  </sheetData>
  <printOptions/>
  <pageMargins left="0.8" right="0.8" top="1" bottom="0.8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</cp:lastModifiedBy>
  <dcterms:created xsi:type="dcterms:W3CDTF">2007-04-23T04:02:53Z</dcterms:created>
  <dcterms:modified xsi:type="dcterms:W3CDTF">2007-04-23T08:44:38Z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1862856555</vt:i4>
  </property>
  <property fmtid="{D5CDD505-2E9C-101B-9397-08002B2CF9AE}" pid="4" name="_EmailSubje">
    <vt:lpwstr>Här kommer enhetssnurran</vt:lpwstr>
  </property>
  <property fmtid="{D5CDD505-2E9C-101B-9397-08002B2CF9AE}" pid="5" name="_AuthorEma">
    <vt:lpwstr>Anna.Ponzio@jernkontoret.se</vt:lpwstr>
  </property>
  <property fmtid="{D5CDD505-2E9C-101B-9397-08002B2CF9AE}" pid="6" name="_AuthorEmailDisplayNa">
    <vt:lpwstr>Anna Ponzio</vt:lpwstr>
  </property>
</Properties>
</file>